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ALFFOR - Sem Insalubridade" sheetId="1" state="visible" r:id="rId2"/>
    <sheet name="ALFFOR - Com Insalubridade" sheetId="2" state="visible" r:id="rId3"/>
    <sheet name="IRF - Pecém" sheetId="3" state="visible" r:id="rId4"/>
    <sheet name="IRFAPM" sheetId="4" state="visible" r:id="rId5"/>
    <sheet name="ARF-Caucaia" sheetId="5" state="visible" r:id="rId6"/>
    <sheet name="ARF - Itapipoca" sheetId="6" state="visible" r:id="rId7"/>
    <sheet name="ARF - Maranguape" sheetId="7" state="visible" r:id="rId8"/>
    <sheet name="ARF - Quixadá" sheetId="8" state="visible" r:id="rId9"/>
    <sheet name="Quadro Resumo" sheetId="9" state="visible" r:id="rId10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<sst xmlns="http://schemas.openxmlformats.org/spreadsheetml/2006/main" count="2223" uniqueCount="246">
  <si>
    <t xml:space="preserve">LIMPEZA - Regime de Tributação: Lucro Real </t>
  </si>
  <si>
    <t xml:space="preserve">Pregão SRRF03 nº 01/2020 – CONTA VINCULADA
MODELO DE PLANILHA DE CUSTOS E FORMAÇÃO DE PREÇOS </t>
  </si>
  <si>
    <t xml:space="preserve">Nº do processo:10380.733922/2019-41</t>
  </si>
  <si>
    <t xml:space="preserve">Licitação nº: 01/2020</t>
  </si>
  <si>
    <t xml:space="preserve">Dia: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</si>
  <si>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</si>
  <si>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</si>
  <si>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</si>
  <si>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Pregão SRRF03 nº 01/2020</t>
  </si>
  <si>
    <t xml:space="preserve">B</t>
  </si>
  <si>
    <t xml:space="preserve">Município/UF</t>
  </si>
  <si>
    <t xml:space="preserve">FORTALEZA/CE – ALF/FOR</t>
  </si>
  <si>
    <t xml:space="preserve">C</t>
  </si>
  <si>
    <t xml:space="preserve">Ano do Acordo, Convenção ou Dissídio Coletivo</t>
  </si>
  <si>
    <t xml:space="preserve">01/01/20 a 31/12/20  DO SEEACONCE E SEACEC</t>
  </si>
  <si>
    <t xml:space="preserve">D</t>
  </si>
  <si>
    <t xml:space="preserve">Número de meses de execução contratual</t>
  </si>
  <si>
    <t xml:space="preserve">IDENTIFICAÇÃO DO SERVIÇO</t>
  </si>
  <si>
    <t xml:space="preserve">Tipo de Serviço: 
Limpeza e Conservação Predial </t>
  </si>
  <si>
    <t xml:space="preserve">Unidade de  Medida</t>
  </si>
  <si>
    <r>
      <rPr>
        <b val="true"/>
        <sz val="10"/>
        <rFont val="Calibri"/>
        <family val="2"/>
      </rPr>
      <t xml:space="preserve">Quantidade total a contratar </t>
    </r>
    <r>
      <rPr>
        <sz val="9"/>
        <rFont val="Calibri"/>
        <family val="2"/>
      </rPr>
      <t xml:space="preserve">(Em função da unidade de medida) </t>
    </r>
  </si>
  <si>
    <t xml:space="preserve">a) Áreas internas - Pisos acarpetados</t>
  </si>
  <si>
    <t xml:space="preserve">m2</t>
  </si>
  <si>
    <t xml:space="preserve">b) Áreas internas - Pisos frios</t>
  </si>
  <si>
    <t xml:space="preserve">c) Áreas internas - Laboratórios</t>
  </si>
  <si>
    <t xml:space="preserve">d) Áreas internas - Almoxarifados/galpões</t>
  </si>
  <si>
    <t xml:space="preserve">e) Áreas internas - Oficinas</t>
  </si>
  <si>
    <t xml:space="preserve">f) Áreas internas - Áreas com espaços livres - saguão, hall e salão</t>
  </si>
  <si>
    <t xml:space="preserve">m-2</t>
  </si>
  <si>
    <t xml:space="preserve">m-1</t>
  </si>
  <si>
    <t xml:space="preserve">m0</t>
  </si>
  <si>
    <r>
      <rPr>
        <sz val="10"/>
        <color rgb="FF000000"/>
        <rFont val="Calibri"/>
        <family val="2"/>
      </rPr>
      <t xml:space="preserve">g) Banheiros</t>
    </r>
    <r>
      <rPr>
        <b val="true"/>
        <sz val="10"/>
        <color rgb="FF000000"/>
        <rFont val="Calibri"/>
        <family val="2"/>
      </rPr>
      <t xml:space="preserve"> </t>
    </r>
    <r>
      <rPr>
        <sz val="10"/>
        <color rgb="FF000000"/>
        <rFont val="Calibri"/>
        <family val="2"/>
      </rPr>
      <t xml:space="preserve">(de 20% só para fixação – se for banheiro de 40% exige planilha separada)</t>
    </r>
  </si>
  <si>
    <t xml:space="preserve">TOTAL DA ÁREA INTERNA</t>
  </si>
  <si>
    <t xml:space="preserve">a) Áreas externas - Pisos pavimentados adjacentes/contíguos às edificações</t>
  </si>
  <si>
    <t xml:space="preserve">b) Áreas externas -  Varrição de passeios e arruamentos</t>
  </si>
  <si>
    <t xml:space="preserve">c) Áreas externas -  Pátios com áreas verdes com alta frequência</t>
  </si>
  <si>
    <t xml:space="preserve">d) Áreas externas -  Pátios com áreas verdes com média frequência</t>
  </si>
  <si>
    <t xml:space="preserve">e) Áreas externas -  Pátios com áreas verdes com baixa frequência</t>
  </si>
  <si>
    <t xml:space="preserve">f) Áreas externas -  Coleta de detritos em pátios e áreas verdes com frequência diária</t>
  </si>
  <si>
    <t xml:space="preserve">TOTAL DA ÁREA EXTERNA</t>
  </si>
  <si>
    <t xml:space="preserve">a) Esquadrias externas - Face externa com exposição a situação de risco</t>
  </si>
  <si>
    <t xml:space="preserve">b) Esquadrias externas - Face externa sem exposição a situação de risco</t>
  </si>
  <si>
    <t xml:space="preserve">c) Esquadrias externas - Face interna</t>
  </si>
  <si>
    <t xml:space="preserve">TOTAL DA ÁREA DA ESQUADRIA EXTERNA - FACE INTERNA/EXTERNA</t>
  </si>
  <si>
    <t xml:space="preserve">a) Fachada envidraçada</t>
  </si>
  <si>
    <t xml:space="preserve">TOTAL DA ÁREA DA FACHADA ENVIDRAÇADA</t>
  </si>
  <si>
    <t xml:space="preserve">a) Áreas hospitalares e assemelhadas</t>
  </si>
  <si>
    <t xml:space="preserve">                                                                                                     TOTAL DAS ÁREAS HOSPITALARES</t>
  </si>
  <si>
    <t xml:space="preserve">a) Outras áreas (especificar)</t>
  </si>
  <si>
    <t xml:space="preserve">TOTAL DAS OUTRAS ÁREAS (ESPECIFICAR)</t>
  </si>
  <si>
    <t xml:space="preserve">TOTAL GERAL </t>
  </si>
  <si>
    <t xml:space="preserve">1. MÓDULOS 
Mão de obra
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</si>
  <si>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</si>
  <si>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</si>
  <si>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 Limpeza e conservação</t>
  </si>
  <si>
    <t xml:space="preserve">Classificação Brasileira de Ocupações (CBO)</t>
  </si>
  <si>
    <t xml:space="preserve">Salário Normativo da Categoria Profissional - para a jornada de 44 h/sem</t>
  </si>
  <si>
    <t xml:space="preserve">Categoria Profissional (vinculada à execução contratual)</t>
  </si>
  <si>
    <t xml:space="preserve">      servente de limpeza</t>
  </si>
  <si>
    <t xml:space="preserve">Data-Base da Categoria (dia/mês/ano)</t>
  </si>
  <si>
    <t xml:space="preserve">1º de janeiro de 2020</t>
  </si>
  <si>
    <t xml:space="preserve">Nota 1:  Deverá ser elaborado um quadro para cada tipo de serviço.
Nota 2: A planilha será calculada considerando o valor mensal do empregado</t>
  </si>
  <si>
    <r>
      <rPr>
        <sz val="9"/>
        <rFont val="Calibri"/>
        <family val="2"/>
      </rPr>
      <t xml:space="preserve">Todos os cálculos foram realizados de acordo com o caderno técnico de limpeza para o Estado do Ceara disponibilizado pelo Ministério da economia. O caderno Técnico pode ser obtido no endereço : </t>
    </r>
    <r>
      <rPr>
        <sz val="9"/>
        <color rgb="FF0000FF"/>
        <rFont val="Calibri"/>
        <family val="2"/>
      </rPr>
      <t xml:space="preserve"> https://www.comprasgovernamentais.gov.br/index.php/cadernos-tecnicos-e-valores-limites</t>
    </r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</si>
  <si>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</si>
  <si>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</si>
  <si>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</si>
  <si>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</si>
  <si>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color rgb="FF000000"/>
        <rFont val="Calibri"/>
        <family val="2"/>
      </rPr>
      <t xml:space="preserve">Salário-Base  </t>
    </r>
    <r>
      <rPr>
        <sz val="10"/>
        <color rgb="FF000000"/>
        <rFont val="Calibri"/>
        <family val="2"/>
      </rPr>
      <t xml:space="preserve"> (valor para somente 1 servente de limpeza) 
para a jornada de 44 horas semanais </t>
    </r>
  </si>
  <si>
    <r>
      <rPr>
        <b val="true"/>
        <sz val="10"/>
        <color rgb="FF000000"/>
        <rFont val="Calibri"/>
        <family val="2"/>
      </rPr>
      <t xml:space="preserve">Adicional de Insalubridade </t>
    </r>
    <r>
      <rPr>
        <sz val="9"/>
        <color rgb="FF000000"/>
        <rFont val="Calibri"/>
        <family val="2"/>
      </rPr>
      <t xml:space="preserve">(Portaria RFB 894/2019)</t>
    </r>
  </si>
  <si>
    <t xml:space="preserve">Total </t>
  </si>
  <si>
    <t xml:space="preserve">Nota1:  O Módulo 1 refere-se ao valor mensal devido ao empegado pela prestação do serviço no período de 12 meses.</t>
  </si>
  <si>
    <t xml:space="preserve">Módulo 2 – Encargos e Benefícios Anuais, Mensais e Diários</t>
  </si>
  <si>
    <r>
      <rPr>
        <b val="true"/>
        <sz val="10"/>
        <rFont val="Calibri"/>
        <family val="2"/>
      </rPr>
      <t xml:space="preserve">Submódulo 2.1 – 13º (décimo terceiro) Salário</t>
    </r>
    <r>
      <rPr>
        <b val="true"/>
        <sz val="10"/>
        <color rgb="FFFF0000"/>
        <rFont val="Calibri"/>
        <family val="2"/>
      </rPr>
      <t xml:space="preserve"> </t>
    </r>
    <r>
      <rPr>
        <b val="true"/>
        <sz val="10"/>
        <rFont val="Calibri"/>
        <family val="2"/>
      </rPr>
      <t xml:space="preserve">e Adicional de Férias</t>
    </r>
  </si>
  <si>
    <t xml:space="preserve">2.1</t>
  </si>
  <si>
    <r>
      <rPr>
        <b val="true"/>
        <sz val="10"/>
        <rFont val="Calibri"/>
        <family val="2"/>
      </rPr>
      <t xml:space="preserve">13º (décimo terceiro) Salário</t>
    </r>
    <r>
      <rPr>
        <b val="true"/>
        <sz val="10"/>
        <color rgb="FFFF0000"/>
        <rFont val="Calibri"/>
        <family val="2"/>
      </rPr>
      <t xml:space="preserve"> </t>
    </r>
    <r>
      <rPr>
        <b val="true"/>
        <sz val="10"/>
        <rFont val="Calibri"/>
        <family val="2"/>
      </rPr>
      <t xml:space="preserve">e Adicional de Férias</t>
    </r>
  </si>
  <si>
    <t xml:space="preserve">Valor (R$)</t>
  </si>
  <si>
    <r>
      <rPr>
        <b val="true"/>
        <sz val="10"/>
        <rFont val="Calibri"/>
        <family val="2"/>
      </rPr>
      <t xml:space="preserve">13º (décimo terceiro) Salário</t>
    </r>
    <r>
      <rPr>
        <b val="true"/>
        <sz val="11"/>
        <color rgb="FF000000"/>
        <rFont val="Arial"/>
        <family val="2"/>
      </rPr>
      <t xml:space="preserve"> </t>
    </r>
    <r>
      <rPr>
        <sz val="9"/>
        <color rgb="FF000000"/>
        <rFont val="Calibri"/>
        <family val="2"/>
      </rPr>
      <t xml:space="preserve">Obrigatória a cotação de 8,33% sobre o valor do Módulo 1 – Composição da Remuneração, conforme Anexo XII da IN 5/17</t>
    </r>
  </si>
  <si>
    <r>
      <rPr>
        <b val="true"/>
        <sz val="10"/>
        <color rgb="FF000000"/>
        <rFont val="Calibri"/>
        <family val="2"/>
      </rPr>
      <t xml:space="preserve">Férias  </t>
    </r>
    <r>
      <rPr>
        <sz val="9"/>
        <color rgb="FF000000"/>
        <rFont val="Calibri"/>
        <family val="2"/>
      </rPr>
      <t xml:space="preserve">Obrigatória a cotação de 8,33% sobre o valor do Módulo 1 – Composição da Remuneração, conforme Anexo XII da IN 5/17</t>
    </r>
  </si>
  <si>
    <r>
      <rPr>
        <b val="true"/>
        <sz val="10"/>
        <color rgb="FF000000"/>
        <rFont val="Calibri"/>
        <family val="2"/>
      </rPr>
      <t xml:space="preserve">Adicional de Férias = </t>
    </r>
    <r>
      <rPr>
        <sz val="9"/>
        <color rgb="FF000000"/>
        <rFont val="Calibri"/>
        <family val="2"/>
      </rPr>
      <t xml:space="preserve">(0,8333*0,3333*REMUNERAÇÃO)</t>
    </r>
  </si>
  <si>
    <t xml:space="preserve">Total</t>
  </si>
  <si>
    <r>
      <rPr>
        <b val="true"/>
        <sz val="10"/>
        <rFont val="Calibri"/>
        <family val="2"/>
      </rPr>
      <t xml:space="preserve">Submódulo 2.2 - Encargos Previdenciários (GPS), Fundo de Garantia por Tempo de Serviço (FGTS) e outras contribuições -  </t>
    </r>
    <r>
      <rPr>
        <sz val="9"/>
        <color rgb="FF000000"/>
        <rFont val="Calibri"/>
        <family val="2"/>
      </rPr>
      <t xml:space="preserve">Os percentuais incidem sobre (MOD1+SUBMOD2.1)</t>
    </r>
  </si>
  <si>
    <t xml:space="preserve">2.2</t>
  </si>
  <si>
    <t xml:space="preserve">GPS, FGTS e outras contribuições</t>
  </si>
  <si>
    <t xml:space="preserve">Percentual (%)</t>
  </si>
  <si>
    <t xml:space="preserve">Valor
(R$)</t>
  </si>
  <si>
    <t xml:space="preserve">INSS</t>
  </si>
  <si>
    <t xml:space="preserve">Salário Educação</t>
  </si>
  <si>
    <r>
      <rPr>
        <b val="true"/>
        <sz val="10"/>
        <rFont val="Calibri"/>
        <family val="2"/>
      </rPr>
      <t xml:space="preserve">RAT x FAP
</t>
    </r>
    <r>
      <rPr>
        <sz val="9"/>
        <color rgb="FF000000"/>
        <rFont val="Calibri"/>
        <family val="2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</si>
  <si>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</si>
  <si>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</si>
  <si>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</si>
  <si>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E</t>
  </si>
  <si>
    <t xml:space="preserve">SENAC ou SENAI</t>
  </si>
  <si>
    <t xml:space="preserve">F</t>
  </si>
  <si>
    <t xml:space="preserve">SEBRAE</t>
  </si>
  <si>
    <t xml:space="preserve">G</t>
  </si>
  <si>
    <t xml:space="preserve">INCRA</t>
  </si>
  <si>
    <t xml:space="preserve">VALOR TOTAL DA GPS</t>
  </si>
  <si>
    <t xml:space="preserve">H</t>
  </si>
  <si>
    <t xml:space="preserve">FGTS</t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</si>
  <si>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</si>
  <si>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</si>
  <si>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</si>
  <si>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rFont val="Calibri"/>
        <family val="2"/>
      </rPr>
      <t xml:space="preserve">Transporte     </t>
    </r>
    <r>
      <rPr>
        <sz val="9"/>
        <color rgb="FF000000"/>
        <rFont val="Calibri"/>
        <family val="2"/>
      </rPr>
      <t xml:space="preserve">  (Cláusula   15ª da CCT )                Cálculo do valor: [(2xVTx22) – (6%xSB)]</t>
    </r>
  </si>
  <si>
    <t xml:space="preserve">      A.1) Valor da passagem do transporte coletivo no município de prestação dos serviços: </t>
  </si>
  <si>
    <t xml:space="preserve">-</t>
  </si>
  <si>
    <t xml:space="preserve">      A.2) Quantidade de passagens por dia por empregado:</t>
  </si>
  <si>
    <t xml:space="preserve">      A.3) Quantidade de dias do mês de recebimento de passagens</t>
  </si>
  <si>
    <r>
      <rPr>
        <b val="true"/>
        <sz val="10"/>
        <rFont val="Calibri"/>
        <family val="2"/>
      </rPr>
      <t xml:space="preserve">Auxílio-Refeição/Alimentação Cálculo do valor</t>
    </r>
    <r>
      <rPr>
        <sz val="9"/>
        <rFont val="Calibri"/>
        <family val="2"/>
      </rPr>
      <t xml:space="preserve"> = [(22xVA)x(1-0,01)]</t>
    </r>
  </si>
  <si>
    <r>
      <rPr>
        <sz val="10"/>
        <color rgb="FF000000"/>
        <rFont val="Calibri"/>
        <family val="2"/>
      </rPr>
      <t xml:space="preserve">   </t>
    </r>
    <r>
      <rPr>
        <b val="true"/>
        <sz val="10"/>
        <color rgb="FF000000"/>
        <rFont val="Calibri"/>
        <family val="2"/>
      </rPr>
      <t xml:space="preserve">   B.1) Valor do auxílio-alimentação</t>
    </r>
    <r>
      <rPr>
        <sz val="9"/>
        <color rgb="FF000000"/>
        <rFont val="Calibri"/>
        <family val="2"/>
      </rPr>
      <t xml:space="preserve"> (clausula 13ª da CCT 2020): </t>
    </r>
  </si>
  <si>
    <t xml:space="preserve">      B.2) Quantidade de dias do mês de recebimento de auxílio-alimentação</t>
  </si>
  <si>
    <r>
      <rPr>
        <b val="true"/>
        <sz val="10"/>
        <rFont val="Calibri"/>
        <family val="2"/>
      </rPr>
      <t xml:space="preserve">Auxílio Saúde de Saúde</t>
    </r>
    <r>
      <rPr>
        <sz val="9"/>
        <color rgb="FF000000"/>
        <rFont val="Calibri"/>
        <family val="2"/>
      </rPr>
      <t xml:space="preserve">( Cláusula 16ª da CCT 2020)</t>
    </r>
  </si>
  <si>
    <r>
      <rPr>
        <b val="true"/>
        <sz val="10"/>
        <rFont val="Calibri"/>
        <family val="2"/>
      </rPr>
      <t xml:space="preserve">Auxílio -creche</t>
    </r>
    <r>
      <rPr>
        <sz val="9"/>
        <color rgb="FF000000"/>
        <rFont val="Calibri"/>
        <family val="2"/>
      </rPr>
      <t xml:space="preserve"> (Cláusula 18ª da CCT 2020)</t>
    </r>
  </si>
  <si>
    <r>
      <rPr>
        <b val="true"/>
        <sz val="10"/>
        <rFont val="Calibri"/>
        <family val="2"/>
      </rPr>
      <t xml:space="preserve">Cesta Básica  </t>
    </r>
    <r>
      <rPr>
        <sz val="9"/>
        <color rgb="FF000000"/>
        <rFont val="Calibri"/>
        <family val="2"/>
      </rPr>
      <t xml:space="preserve">(Clásula 14ª da CCT 2020)</t>
    </r>
  </si>
  <si>
    <r>
      <rPr>
        <b val="true"/>
        <sz val="10"/>
        <rFont val="Calibri"/>
        <family val="2"/>
      </rPr>
      <t xml:space="preserve">Seguro de vida, invalidez  funeral</t>
    </r>
    <r>
      <rPr>
        <sz val="9"/>
        <color rgb="FF000000"/>
        <rFont val="Calibri"/>
        <family val="2"/>
      </rPr>
      <t xml:space="preserve"> (Cláusula 17ª da CCT 2020)</t>
    </r>
  </si>
  <si>
    <t xml:space="preserve">Nota 1: o valor informado deverá ser o custo real do insumo (descontado o valor eventualmente pago pelo empregado).
Nota 2: Observar a previsão dos benefícios contidos em Acordos, Convenções e Dissídios Coletivos de Trabalho. </t>
  </si>
  <si>
    <t xml:space="preserve">Quadro Resumo do Módulo 2 – Encargos e Benefícios Anuais, Mensais e Diários</t>
  </si>
  <si>
    <t xml:space="preserve">Encargos e Benefícios Anuais, Mensais e Diários</t>
  </si>
  <si>
    <t xml:space="preserve">13º (décimo terceiro) Salário e Adicional de Férias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</si>
  <si>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</si>
  <si>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</si>
  <si>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</si>
  <si>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rFont val="Calibri"/>
        <family val="2"/>
      </rPr>
      <t xml:space="preserve">Aviso Prévio Indenizado     </t>
    </r>
    <r>
      <rPr>
        <b val="true"/>
        <sz val="10"/>
        <color rgb="FFFF3300"/>
        <rFont val="Calibri"/>
        <family val="2"/>
      </rPr>
      <t xml:space="preserve"> 
</t>
    </r>
    <r>
      <rPr>
        <sz val="9"/>
        <color rgb="FF000000"/>
        <rFont val="Calibri"/>
        <family val="2"/>
      </rPr>
      <t xml:space="preserve"> ((MOD1+MOD2-VALOR DA GPS)/12) + (((MOD1+SUBMOD2.1)*0,08)*0,4*)(0,4207</t>
    </r>
  </si>
  <si>
    <r>
      <rPr>
        <b val="true"/>
        <sz val="10"/>
        <rFont val="Calibri"/>
        <family val="2"/>
      </rPr>
      <t xml:space="preserve">Aviso Prévio Trabalhado   
</t>
    </r>
    <r>
      <rPr>
        <sz val="9"/>
        <color rgb="FF000000"/>
        <rFont val="Calibri"/>
        <family val="2"/>
      </rPr>
      <t xml:space="preserve"> (negociar extinção/redução na 1ª prorrogação)      ((((MOD1+MOD2))/12)+((MOD1+SUBMOD2.1)*0,08)*0,4)*(0,4207)</t>
    </r>
  </si>
  <si>
    <r>
      <rPr>
        <b val="true"/>
        <sz val="10"/>
        <rFont val="Calibri"/>
        <family val="2"/>
      </rPr>
      <t xml:space="preserve">Demissão por Justa Causa
</t>
    </r>
    <r>
      <rPr>
        <sz val="9"/>
        <color rgb="FF000000"/>
        <rFont val="Calibri"/>
        <family val="2"/>
      </rPr>
      <t xml:space="preserve">(SUBMOD2.1)*0,018</t>
    </r>
  </si>
  <si>
    <t xml:space="preserve">Módulo 4 - Custo de Reposição do Profissional Ausente</t>
  </si>
  <si>
    <t xml:space="preserve">Base de cálculo para o Custo de Reposição do Profissional Ausente (substituto): BCCPA = Rem + 13º + Férias + 1/3Férias</t>
  </si>
  <si>
    <t xml:space="preserve">Os valores abaixo são calculados da seguinte forma: ((Base de cálculo/30)* % do caderno técnico)/12)</t>
  </si>
  <si>
    <t xml:space="preserve">4.1</t>
  </si>
  <si>
    <t xml:space="preserve">Ausências Legais</t>
  </si>
  <si>
    <t xml:space="preserve">Férias </t>
  </si>
  <si>
    <t xml:space="preserve">Ausência justificada</t>
  </si>
  <si>
    <t xml:space="preserve">Substituto na cobertura de licença-paternidade       </t>
  </si>
  <si>
    <t xml:space="preserve">Acidente de trabalho</t>
  </si>
  <si>
    <t xml:space="preserve">Afastamento doença</t>
  </si>
  <si>
    <t xml:space="preserve">Consulta médica filho</t>
  </si>
  <si>
    <t xml:space="preserve">Óbitos na família</t>
  </si>
  <si>
    <t xml:space="preserve">Casamento</t>
  </si>
  <si>
    <t xml:space="preserve">I</t>
  </si>
  <si>
    <t xml:space="preserve">Doação de sangue</t>
  </si>
  <si>
    <t xml:space="preserve">J</t>
  </si>
  <si>
    <t xml:space="preserve">Testemunho</t>
  </si>
  <si>
    <t xml:space="preserve">L</t>
  </si>
  <si>
    <t xml:space="preserve">Paternidade</t>
  </si>
  <si>
    <t xml:space="preserve">M</t>
  </si>
  <si>
    <r>
      <rPr>
        <b val="true"/>
        <sz val="10"/>
        <rFont val="Calibri"/>
        <family val="2"/>
      </rPr>
      <t xml:space="preserve"> Afastamento maternidade </t>
    </r>
    <r>
      <rPr>
        <sz val="10"/>
        <rFont val="Calibri"/>
        <family val="2"/>
      </rPr>
      <t xml:space="preserve">                                                                       </t>
    </r>
  </si>
  <si>
    <t xml:space="preserve">N</t>
  </si>
  <si>
    <t xml:space="preserve">Consulta pré-natal</t>
  </si>
  <si>
    <t xml:space="preserve">Quadro-Resumo do Módulo 4 – Custo de Reposição do Profissional Ausente</t>
  </si>
  <si>
    <t xml:space="preserve">Custo de Reposição do Profissional Ausente</t>
  </si>
  <si>
    <t xml:space="preserve">Módulo 5 – Insumos Diversos</t>
  </si>
  <si>
    <t xml:space="preserve">Insumos diversos</t>
  </si>
  <si>
    <t xml:space="preserve">Uniformes </t>
  </si>
  <si>
    <t xml:space="preserve">Materiais e Equipamentos  </t>
  </si>
  <si>
    <t xml:space="preserve">Outros (especificar) </t>
  </si>
  <si>
    <t xml:space="preserve">0.00</t>
  </si>
  <si>
    <t xml:space="preserve">Módulo 6 -  Custos Indiretos, Lucro e Tributos</t>
  </si>
  <si>
    <t xml:space="preserve">Custos Indiretos, Lucro e Tributos </t>
  </si>
  <si>
    <r>
      <rPr>
        <b val="true"/>
        <sz val="10"/>
        <color rgb="FF000000"/>
        <rFont val="Calibri"/>
        <family val="2"/>
      </rPr>
      <t xml:space="preserve">BASE DE CÁLCULO DOS CUSTOS INDIRETOS</t>
    </r>
    <r>
      <rPr>
        <sz val="9"/>
        <color rgb="FF000000"/>
        <rFont val="Calibri"/>
        <family val="2"/>
      </rPr>
      <t xml:space="preserve">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  </r>
  </si>
  <si>
    <t xml:space="preserve">Custos Indiretos</t>
  </si>
  <si>
    <t xml:space="preserve">Lucro</t>
  </si>
  <si>
    <t xml:space="preserve">Tributos</t>
  </si>
  <si>
    <t xml:space="preserve">C.1    Tributos Federais (especificar)</t>
  </si>
  <si>
    <r>
      <rPr>
        <b val="true"/>
        <sz val="10"/>
        <rFont val="Calibri"/>
        <family val="2"/>
      </rPr>
      <t xml:space="preserve">  a) Cofins </t>
    </r>
    <r>
      <rPr>
        <b val="true"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 xml:space="preserve">(depende do regime de tributação - utilizada a hipótese de Lucro Real)</t>
    </r>
  </si>
  <si>
    <r>
      <rPr>
        <b val="true"/>
        <sz val="10"/>
        <rFont val="Calibri"/>
        <family val="2"/>
      </rPr>
      <t xml:space="preserve">  b) PIS</t>
    </r>
    <r>
      <rPr>
        <b val="true"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 xml:space="preserve">(depende do regime de tributação - utilizada a hipótese de Lucro Real)</t>
    </r>
  </si>
  <si>
    <r>
      <rPr>
        <b val="true"/>
        <sz val="10"/>
        <rFont val="Calibri"/>
        <family val="2"/>
      </rPr>
      <t xml:space="preserve"> c) IRPJ -</t>
    </r>
    <r>
      <rPr>
        <sz val="9"/>
        <color rgb="FF000000"/>
        <rFont val="Calibri"/>
        <family val="2"/>
      </rPr>
      <t xml:space="preserve"> Em face do Ac. TCU nº 648/2016-P, o licitante pode cotar este tributo, porém a Administração não pode inclui-lo no orçamento-base</t>
    </r>
  </si>
  <si>
    <r>
      <rPr>
        <b val="true"/>
        <sz val="10"/>
        <rFont val="Calibri"/>
        <family val="2"/>
      </rPr>
      <t xml:space="preserve"> d) CSLL - </t>
    </r>
    <r>
      <rPr>
        <sz val="9"/>
        <color rgb="FF000000"/>
        <rFont val="Calibri"/>
        <family val="2"/>
      </rPr>
      <t xml:space="preserve">Em face do Ac. TCU nº 648/2016-P, o licitante pode cotar este tributo, porém a Administração não pode inclui-lo no orçamento-base</t>
    </r>
  </si>
  <si>
    <r>
      <rPr>
        <b val="true"/>
        <sz val="10"/>
        <rFont val="Calibri"/>
        <family val="2"/>
      </rPr>
      <t xml:space="preserve">C.2   Tributos Estaduais </t>
    </r>
    <r>
      <rPr>
        <sz val="10"/>
        <rFont val="Calibri"/>
        <family val="2"/>
      </rPr>
      <t xml:space="preserve">(especificar)</t>
    </r>
  </si>
  <si>
    <r>
      <rPr>
        <b val="true"/>
        <sz val="10"/>
        <rFont val="Calibri"/>
        <family val="2"/>
      </rPr>
      <t xml:space="preserve">C.3   Tributos Municipais </t>
    </r>
    <r>
      <rPr>
        <sz val="10"/>
        <rFont val="Calibri"/>
        <family val="2"/>
      </rPr>
      <t xml:space="preserve">(especificar)</t>
    </r>
  </si>
  <si>
    <r>
      <rPr>
        <b val="true"/>
        <sz val="10"/>
        <rFont val="Calibri"/>
        <family val="2"/>
      </rPr>
      <t xml:space="preserve">  a) ISS </t>
    </r>
    <r>
      <rPr>
        <sz val="10"/>
        <rFont val="Calibri"/>
        <family val="2"/>
      </rPr>
      <t xml:space="preserve">(Decreto Municipal)</t>
    </r>
  </si>
  <si>
    <r>
      <rPr>
        <b val="true"/>
        <sz val="10"/>
        <color rgb="FF000000"/>
        <rFont val="Calibri"/>
        <family val="2"/>
      </rPr>
      <t xml:space="preserve">CITL = </t>
    </r>
    <r>
      <rPr>
        <b val="true"/>
        <u val="single"/>
        <sz val="10"/>
        <color rgb="FF000000"/>
        <rFont val="Calibri"/>
        <family val="2"/>
      </rPr>
      <t xml:space="preserve">1 + CI  </t>
    </r>
    <r>
      <rPr>
        <b val="true"/>
        <sz val="10"/>
        <color rgb="FF000000"/>
        <rFont val="Calibri"/>
        <family val="2"/>
      </rPr>
      <t xml:space="preserve">  -   1 =  </t>
    </r>
    <r>
      <rPr>
        <b val="true"/>
        <u val="single"/>
        <sz val="10"/>
        <color rgb="FF000000"/>
        <rFont val="Calibri"/>
        <family val="2"/>
      </rPr>
      <t xml:space="preserve">1 +  (3,00%)             </t>
    </r>
    <r>
      <rPr>
        <b val="true"/>
        <sz val="10"/>
        <color rgb="FF000000"/>
        <rFont val="Calibri"/>
        <family val="2"/>
      </rPr>
      <t xml:space="preserve">    -1
            1 – T -L              1-(14,25%)-(6,79%)                = 30,45%                                                       TOTAL</t>
    </r>
  </si>
  <si>
    <t xml:space="preserve"> QUADRO RESUMO DO CUSTO POR EMPREGADO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</si>
  <si>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</si>
  <si>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</si>
  <si>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</si>
  <si>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</si>
  <si>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</si>
  <si>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</si>
  <si>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</si>
  <si>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</si>
  <si>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Valor mensal do serviço</t>
  </si>
  <si>
    <t xml:space="preserve">1. MÓDULOS - Mão de obra Mão de obra vinculada à execução contratual</t>
  </si>
  <si>
    <t xml:space="preserve">Número de meses do contrato</t>
  </si>
  <si>
    <r>
      <rPr>
        <b val="true"/>
        <sz val="10"/>
        <color rgb="FF000000"/>
        <rFont val="Calibri"/>
        <family val="2"/>
      </rPr>
      <t xml:space="preserve">Valor global da proposta </t>
    </r>
    <r>
      <rPr>
        <sz val="9"/>
        <color rgb="FF000000"/>
        <rFont val="Calibri"/>
        <family val="2"/>
      </rPr>
      <t xml:space="preserve">(valor mensal do serviço x nº de meses do contrato)</t>
    </r>
  </si>
  <si>
    <t xml:space="preserve">Tipo de Mão de Obra</t>
  </si>
  <si>
    <t xml:space="preserve">Quantidade de Pessoal</t>
  </si>
  <si>
    <t xml:space="preserve">Servente</t>
  </si>
  <si>
    <t xml:space="preserve">ANEXO ----  do Pregão SRRF03 nº 01/2020 – CONTA VINCULADA
MODELO DE PLANILHA DE CUSTOS E FORMAÇÃO DE PREÇOS </t>
  </si>
  <si>
    <t xml:space="preserve">Licitação nº:</t>
  </si>
  <si>
    <t xml:space="preserve">1º de janeiro de 2019</t>
  </si>
  <si>
    <r>
      <rPr>
        <b val="true"/>
        <sz val="10"/>
        <rFont val="Calibri"/>
        <family val="2"/>
      </rPr>
      <t xml:space="preserve">Aviso Prévio Indenizado     </t>
    </r>
    <r>
      <rPr>
        <b val="true"/>
        <sz val="10"/>
        <color rgb="FFFF3300"/>
        <rFont val="Calibri"/>
        <family val="2"/>
      </rPr>
      <t xml:space="preserve"> 
</t>
    </r>
    <r>
      <rPr>
        <sz val="9"/>
        <color rgb="FF000000"/>
        <rFont val="Calibri"/>
        <family val="2"/>
      </rPr>
      <t xml:space="preserve">((MOD1+MOD2-VALOR DA GPS)/12) + (((MOD1+SUBMOD2.1)*0,08)*0,4*)(0,4207</t>
    </r>
  </si>
  <si>
    <r>
      <rPr>
        <b val="true"/>
        <sz val="10"/>
        <rFont val="Calibri"/>
        <family val="2"/>
      </rPr>
      <t xml:space="preserve">Aviso Prévio Trabalhado   
</t>
    </r>
    <r>
      <rPr>
        <sz val="9"/>
        <color rgb="FF000000"/>
        <rFont val="Calibri"/>
        <family val="2"/>
      </rPr>
      <t xml:space="preserve">(negociar extinção/redução na 1ª prorrogação)    ((((MOD1+MOD2))/12)+((MOD1+SUBMOD2.1)*0,08)*0,4)*(0,4207)</t>
    </r>
  </si>
  <si>
    <t xml:space="preserve">SÃO GONÇALO DO AMARANTE/CE – IRF/PECÉM</t>
  </si>
  <si>
    <r>
      <rPr>
        <sz val="10"/>
        <color rgb="FF000000"/>
        <rFont val="Calibri"/>
        <family val="2"/>
      </rPr>
      <t xml:space="preserve">g) Banheiros</t>
    </r>
    <r>
      <rPr>
        <sz val="9"/>
        <color rgb="FF000000"/>
        <rFont val="Calibri"/>
        <family val="2"/>
      </rPr>
      <t xml:space="preserve"> (de 20% só para fixação – se for banheiro de 40% exige planilha separada)</t>
    </r>
  </si>
  <si>
    <r>
      <rPr>
        <b val="true"/>
        <sz val="10"/>
        <color rgb="FF000000"/>
        <rFont val="Calibri"/>
        <family val="2"/>
      </rPr>
      <t xml:space="preserve">13º (décimo terceiro) Salário</t>
    </r>
    <r>
      <rPr>
        <b val="true"/>
        <sz val="10"/>
        <color rgb="FFFF0000"/>
        <rFont val="Arial"/>
        <family val="2"/>
      </rPr>
      <t xml:space="preserve"> </t>
    </r>
    <r>
      <rPr>
        <b val="true"/>
        <sz val="10"/>
        <color rgb="FF000000"/>
        <rFont val="Arial"/>
        <family val="2"/>
      </rPr>
      <t xml:space="preserve">e Adicional de Férias</t>
    </r>
  </si>
  <si>
    <r>
      <rPr>
        <b val="true"/>
        <sz val="10"/>
        <color rgb="FF000000"/>
        <rFont val="Calibri"/>
        <family val="2"/>
      </rPr>
      <t xml:space="preserve">13º (décimo terceiro) Salário</t>
    </r>
    <r>
      <rPr>
        <b val="true"/>
        <sz val="11"/>
        <color rgb="FF000000"/>
        <rFont val="Arial"/>
        <family val="2"/>
      </rPr>
      <t xml:space="preserve"> </t>
    </r>
    <r>
      <rPr>
        <sz val="9"/>
        <color rgb="FF000000"/>
        <rFont val="Calibri"/>
        <family val="2"/>
      </rPr>
      <t xml:space="preserve">Obrigatória a cotação de 8,33% sobre o valor do Módulo 1 – Composição da Remuneração, conforme Anexo XII da IN 5/17</t>
    </r>
  </si>
  <si>
    <t xml:space="preserve">Adicional de Férias = (0,8333*0,3333*REMUNERAÇÃO)</t>
  </si>
  <si>
    <r>
      <rPr>
        <b val="true"/>
        <sz val="10"/>
        <color rgb="FF000000"/>
        <rFont val="Calibri"/>
        <family val="2"/>
      </rPr>
      <t xml:space="preserve">RAT x FAP
</t>
    </r>
    <r>
      <rPr>
        <sz val="9"/>
        <color rgb="FF000000"/>
        <rFont val="Calibri"/>
        <family val="2"/>
      </rPr>
      <t xml:space="preserve">Cálculo do valor: % do SAT x FAP (Fator Acidentário de Prevenção de cada empresa)</t>
    </r>
  </si>
  <si>
    <t xml:space="preserve">Nota 1: o valor informado deverá ser o custo real do insumo (descontado o valor eventualmente pago pelo empregado).
Nota 2: Observar a previsão dos benefícios contidos em Acordos, Convenções e Dissídios Coletivos de Trabalho.</t>
  </si>
  <si>
    <r>
      <rPr>
        <b val="true"/>
        <sz val="10"/>
        <color rgb="FF000000"/>
        <rFont val="Calibri"/>
        <family val="2"/>
      </rPr>
      <t xml:space="preserve">13º (décimo terceiro) Salário </t>
    </r>
    <r>
      <rPr>
        <b val="true"/>
        <sz val="10"/>
        <color rgb="FF000000"/>
        <rFont val="Arial"/>
        <family val="2"/>
      </rPr>
      <t xml:space="preserve">e </t>
    </r>
    <r>
      <rPr>
        <b val="true"/>
        <sz val="10"/>
        <color rgb="FF000000"/>
        <rFont val="Calibri"/>
        <family val="2"/>
      </rPr>
      <t xml:space="preserve">Adicional de Férias</t>
    </r>
  </si>
  <si>
    <t xml:space="preserve">Uniformes</t>
  </si>
  <si>
    <t xml:space="preserve">Nota: Valores mensais por empregado.</t>
  </si>
  <si>
    <t xml:space="preserve">FORTALEZA/CE – IRFAPM</t>
  </si>
  <si>
    <r>
      <rPr>
        <sz val="10"/>
        <color rgb="FF000000"/>
        <rFont val="Calibri"/>
        <family val="2"/>
      </rPr>
      <t xml:space="preserve">g) Banheiros</t>
    </r>
    <r>
      <rPr>
        <b val="true"/>
        <sz val="10"/>
        <color rgb="FF009900"/>
        <rFont val="Arial"/>
        <family val="2"/>
      </rPr>
      <t xml:space="preserve"> </t>
    </r>
    <r>
      <rPr>
        <sz val="9"/>
        <color rgb="FF000000"/>
        <rFont val="Calibri"/>
        <family val="2"/>
      </rPr>
      <t xml:space="preserve">(de 20% só para fixação – se for banheiro de 40% exige planilha separada)</t>
    </r>
  </si>
  <si>
    <t xml:space="preserve"> limpeza e conservação</t>
  </si>
  <si>
    <r>
      <rPr>
        <b val="true"/>
        <sz val="10"/>
        <rFont val="Calibri"/>
        <family val="2"/>
      </rPr>
      <t xml:space="preserve">13º (décimo terceiro) Salário</t>
    </r>
    <r>
      <rPr>
        <b val="true"/>
        <sz val="11"/>
        <color rgb="FFFF0000"/>
        <rFont val="Arial"/>
        <family val="2"/>
      </rPr>
      <t xml:space="preserve"> </t>
    </r>
    <r>
      <rPr>
        <b val="true"/>
        <sz val="10"/>
        <rFont val="Calibri"/>
        <family val="2"/>
      </rPr>
      <t xml:space="preserve">e Adicional de Férias</t>
    </r>
  </si>
  <si>
    <r>
      <rPr>
        <b val="true"/>
        <sz val="10"/>
        <rFont val="Calibri"/>
        <family val="2"/>
      </rPr>
      <t xml:space="preserve">Aviso Prévio Indenizado     </t>
    </r>
    <r>
      <rPr>
        <b val="true"/>
        <sz val="10"/>
        <color rgb="FFFF3300"/>
        <rFont val="Calibri"/>
        <family val="2"/>
      </rPr>
      <t xml:space="preserve"> 
</t>
    </r>
    <r>
      <rPr>
        <sz val="9"/>
        <color rgb="FF000000"/>
        <rFont val="Calibri"/>
        <family val="2"/>
      </rPr>
      <t xml:space="preserve">   ((MOD1+MOD2-VALOR DA GPS)/12) + (((MOD1+SUBMOD2.1)*0,08)*0,4*)(0,4207</t>
    </r>
  </si>
  <si>
    <r>
      <rPr>
        <b val="true"/>
        <sz val="10"/>
        <rFont val="Calibri"/>
        <family val="2"/>
      </rPr>
      <t xml:space="preserve">Aviso Prévio Trabalhado   
</t>
    </r>
    <r>
      <rPr>
        <sz val="9"/>
        <color rgb="FF000000"/>
        <rFont val="Calibri"/>
        <family val="2"/>
      </rPr>
      <t xml:space="preserve"> (negociar extinção/redução na 1ª prorrogação)   ((((MOD1+MOD2))/12)+((MOD1+SUBMOD2.1)*0,08)*0,4)*(0,4207)</t>
    </r>
  </si>
  <si>
    <t xml:space="preserve">Os valores abaixo são cálculados da seguinte forma: ((Base de cálculo/30)* % do caderno técnico)/12)</t>
  </si>
  <si>
    <t xml:space="preserve">Quadro Resumo do Módulo 4 – Custo de Reposição do Profissional Ausente</t>
  </si>
  <si>
    <t xml:space="preserve">1. MÓDULOS  Mão de obra Mão de obra vinculada à execução contratual</t>
  </si>
  <si>
    <r>
      <rPr>
        <b val="true"/>
        <sz val="10"/>
        <rFont val="Calibri"/>
        <family val="2"/>
      </rPr>
      <t xml:space="preserve">Valor global da proposta</t>
    </r>
    <r>
      <rPr>
        <b val="true"/>
        <sz val="9"/>
        <rFont val="Calibri"/>
        <family val="2"/>
      </rPr>
      <t xml:space="preserve"> (valor mensal do serviço x nº de meses do contrato)</t>
    </r>
  </si>
  <si>
    <t xml:space="preserve">CAUCAIA/CE – ARF/CCA</t>
  </si>
  <si>
    <t xml:space="preserve">01/01/20 a 31/12/20 DO SEEACONCE E SEACEC</t>
  </si>
  <si>
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</si>
  <si>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r>
      <rPr>
        <b val="true"/>
        <sz val="10"/>
        <rFont val="Calibri"/>
        <family val="2"/>
      </rPr>
      <t xml:space="preserve">Aviso Prévio Indenizado</t>
    </r>
    <r>
      <rPr>
        <sz val="9"/>
        <color rgb="FF000000"/>
        <rFont val="Calibri"/>
        <family val="2"/>
      </rPr>
      <t xml:space="preserve">                                                                                                                                                          ((MOD1+MOD2-VALOR DA GPS)/12) + (((MOD1+SUBMOD2.1)*0,08)*0,4*)(0,4207</t>
    </r>
  </si>
  <si>
    <r>
      <rPr>
        <b val="true"/>
        <sz val="10"/>
        <rFont val="Calibri"/>
        <family val="2"/>
      </rPr>
      <t xml:space="preserve">Aviso Prévio Trabalhado   
</t>
    </r>
    <r>
      <rPr>
        <sz val="9"/>
        <color rgb="FF000000"/>
        <rFont val="Calibri"/>
        <family val="2"/>
      </rPr>
      <t xml:space="preserve"> (negociar extinção/redução na 1ª prorrogação)     ((((MOD1+MOD2))/12)+((MOD1+SUBMOD2.1)*0,08)*0,4)*(0,4207)</t>
    </r>
  </si>
  <si>
    <t xml:space="preserve">Materiais e Equipamentos </t>
  </si>
  <si>
    <t xml:space="preserve">ITAPIPOCA/CE – ARF/ITP</t>
  </si>
  <si>
    <t xml:space="preserve">Todos os cálculos foram realizados de acordo com o caderno técnico de limpeza para o Estado do Ceara disponibilizado pelo Ministério da economia. O caderno Técnico pode ser obtido no endereço :  https://www.comprasgovernamentais.gov.br/index.php/cadernos-tecnicos-e-valores-limites</t>
  </si>
  <si>
    <r>
      <rPr>
        <b val="true"/>
        <sz val="10"/>
        <color rgb="FF000000"/>
        <rFont val="Calibri"/>
        <family val="2"/>
      </rPr>
      <t xml:space="preserve">Adicional de Periculosidade </t>
    </r>
    <r>
      <rPr>
        <sz val="10"/>
        <color rgb="FF000000"/>
        <rFont val="Calibri"/>
        <family val="2"/>
      </rPr>
      <t xml:space="preserve">(excluir esta linha, como regra)</t>
    </r>
  </si>
  <si>
    <r>
      <rPr>
        <b val="true"/>
        <sz val="10"/>
        <color rgb="FF000000"/>
        <rFont val="Calibri"/>
        <family val="2"/>
      </rPr>
      <t xml:space="preserve">Adicional de Insalubridade </t>
    </r>
    <r>
      <rPr>
        <sz val="10"/>
        <color rgb="FF000000"/>
        <rFont val="Calibri"/>
        <family val="2"/>
      </rPr>
      <t xml:space="preserve">(Portaria RFB 894/2019)</t>
    </r>
  </si>
  <si>
    <t xml:space="preserve">Nota1:  O Módulo 1 refere-se ao valor mensal devido ao empegado pela prestação do serviço no período de 12 meses.
</t>
  </si>
  <si>
    <t xml:space="preserve">Nota: As alíneas “A” a “F” referem-se somente ao custo que será pago ao repositor pelos dias trabalhados quando da necessidade de substituir a mão de obra alocada na prestação do serviço.</t>
  </si>
  <si>
    <t xml:space="preserve">MARANGUAPE/CE – ARF/MAR</t>
  </si>
  <si>
    <r>
      <rPr>
        <b val="true"/>
        <sz val="10"/>
        <rFont val="Calibri"/>
        <family val="2"/>
      </rPr>
      <t xml:space="preserve">13º (décimo terceiro) Salário</t>
    </r>
    <r>
      <rPr>
        <b val="true"/>
        <sz val="11"/>
        <color rgb="FFFF0000"/>
        <rFont val="Arial"/>
        <family val="2"/>
      </rPr>
      <t xml:space="preserve"> </t>
    </r>
    <r>
      <rPr>
        <b val="true"/>
        <sz val="11"/>
        <rFont val="Arial"/>
        <family val="2"/>
      </rPr>
      <t xml:space="preserve">e Adicional de Férias</t>
    </r>
  </si>
  <si>
    <r>
      <rPr>
        <b val="true"/>
        <sz val="10"/>
        <rFont val="Calibri"/>
        <family val="2"/>
      </rPr>
      <t xml:space="preserve">Auxílio Saúde de Saúde</t>
    </r>
    <r>
      <rPr>
        <sz val="9"/>
        <color rgb="FF000000"/>
        <rFont val="Calibri"/>
        <family val="2"/>
      </rPr>
      <t xml:space="preserve">( Cláusula 14ª da CCT 2019)</t>
    </r>
  </si>
  <si>
    <r>
      <rPr>
        <b val="true"/>
        <sz val="10"/>
        <rFont val="Calibri"/>
        <family val="2"/>
      </rPr>
      <t xml:space="preserve">Aviso Prévio Trabalhado   
</t>
    </r>
    <r>
      <rPr>
        <sz val="9"/>
        <color rgb="FF000000"/>
        <rFont val="Calibri"/>
        <family val="2"/>
      </rPr>
      <t xml:space="preserve">  (negociar extinção/redução na 1ª prorrogação)   ((((MOD1+MOD2))/12)+((MOD1+SUBMOD2.1)*0,08)*0,4)*(0,4207)</t>
    </r>
  </si>
  <si>
    <t xml:space="preserve">QUIXADÁ/CE – ARF/QXD</t>
  </si>
  <si>
    <t xml:space="preserve">ITEM</t>
  </si>
  <si>
    <t xml:space="preserve">DESCRIÇÃO/ ESPECIFICAÇÃO</t>
  </si>
  <si>
    <t xml:space="preserve">Unidade de Medida</t>
  </si>
  <si>
    <t xml:space="preserve">Quantidade</t>
  </si>
  <si>
    <t xml:space="preserve">Valor Unitário Máximo Aceitável OU Valor de Referência do posto</t>
  </si>
  <si>
    <t xml:space="preserve">Valor mensal total dos postos
(Quantidade x Valor do posto)</t>
  </si>
  <si>
    <t xml:space="preserve">Valor Estimado Total Anual dos Postos
(12 meses)</t>
  </si>
  <si>
    <t xml:space="preserve">Limpeza e Conservação Predial (CBO 5143) ALFÂNDEGA DA RECEITA FEDERAL DO BRASIL DE FORTALEZA – ALF/FOR</t>
  </si>
  <si>
    <t xml:space="preserve">POSTO</t>
  </si>
  <si>
    <t xml:space="preserve">Limpeza e Conservação Predial (CBO 5143) INSPETORIA DA RECEITA FEDERAL DO BRASIL DO PORTO DO PECÉM – IRF/PCE</t>
  </si>
  <si>
    <t xml:space="preserve">Limpeza e Conservação Predial (CBO 5143) INSPETORIA DA RECEITA FEDERAL DO BRASIL DO AEROPORTO INTERNACIONAL PINTO MARTINS – IRF/APM</t>
  </si>
  <si>
    <t xml:space="preserve">Limpeza e Conservação Predial (CBO 5143) AGÊNCIA DA RECEITA FEDERAL DO BRASIL DE CAUCAIA – ARF/CCA</t>
  </si>
  <si>
    <t xml:space="preserve">Limpeza e Conservação Predial (CBO 5143) AGÊNCIA DA RECEITA FEDERAL DO BRASIL DE ITAPIPOCA – ARF/ITP</t>
  </si>
  <si>
    <t xml:space="preserve">Limpeza e Conservação Predial (CBO 5143) AGÊNCIA DA RECEITA FEDERAL DO BRASIL DE MARANGUAPE – ARF/MAR</t>
  </si>
  <si>
    <t xml:space="preserve">Limpeza e Conservação Predial (CBO 5143) AGÊNCIA DA RECEITA FEDERAL DO BRASIL DE QUIXADÁ – ARF/QXD</t>
  </si>
  <si>
    <t xml:space="preserve">1
</t>
  </si>
  <si>
    <t xml:space="preserve">VALOR TOTAL ESTIMADO DA CONTRATAÇÃO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</si>
</sst>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DD/MM/YYYY"/>
    <numFmt numFmtId="166" formatCode="0.00"/>
    <numFmt numFmtId="167" formatCode="#,##0.00"/>
    <numFmt numFmtId="168" formatCode="#,##0.00\ ;\(#,##0.00\);\-#\ ;@\ "/>
    <numFmt numFmtId="169" formatCode="0.00%"/>
    <numFmt numFmtId="170" formatCode="0.000%"/>
    <numFmt numFmtId="171" formatCode="0%"/>
    <numFmt numFmtId="172" formatCode="0.0000"/>
    <numFmt numFmtId="173" formatCode="0.0000%"/>
    <numFmt numFmtId="174" formatCode="&quot;R$ &quot;#,##0.00"/>
    <numFmt numFmtId="175" formatCode="#,##0"/>
    <numFmt numFmtId="176" formatCode="@"/>
    <numFmt numFmtId="177" formatCode="[$R$-416]\ #,##0.00;[RED]\-[$R$-416]\ #,##0.00"/>
  </numFmts>
  <fonts count="2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b val="true"/>
      <sz val="10"/>
      <name val="Calibri"/>
      <family val="2"/>
    </font>
    <font>
      <b val="true"/>
      <sz val="10"/>
      <color rgb="FFFF0000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9"/>
      <color rgb="FF0000FF"/>
      <name val="Calibri"/>
      <family val="2"/>
    </font>
    <font>
      <sz val="9"/>
      <color rgb="FF000000"/>
      <name val="Calibri"/>
      <family val="2"/>
    </font>
    <font>
      <b val="true"/>
      <sz val="11"/>
      <color rgb="FF000000"/>
      <name val="Arial"/>
      <family val="2"/>
    </font>
    <font>
      <b val="true"/>
      <strike val="true"/>
      <sz val="10"/>
      <color rgb="FF009900"/>
      <name val="Calibri"/>
      <family val="2"/>
    </font>
    <font>
      <b val="true"/>
      <sz val="10"/>
      <color rgb="FFFF3300"/>
      <name val="Calibri"/>
      <family val="2"/>
    </font>
    <font>
      <b val="true"/>
      <sz val="9"/>
      <color rgb="FF000000"/>
      <name val="Calibri"/>
      <family val="2"/>
    </font>
    <font>
      <b val="true"/>
      <u val="single"/>
      <sz val="10"/>
      <color rgb="FF000000"/>
      <name val="Calibri"/>
      <family val="2"/>
    </font>
    <font>
      <b val="true"/>
      <sz val="10"/>
      <name val="Arial"/>
      <family val="2"/>
    </font>
    <font>
      <b val="true"/>
      <sz val="10"/>
      <color rgb="FFFF0000"/>
      <name val="Arial"/>
      <family val="2"/>
    </font>
    <font>
      <b val="true"/>
      <sz val="10"/>
      <color rgb="FF000000"/>
      <name val="Arial"/>
      <family val="2"/>
    </font>
    <font>
      <b val="true"/>
      <strike val="true"/>
      <sz val="10"/>
      <color rgb="FF000000"/>
      <name val="Calibri"/>
      <family val="2"/>
    </font>
    <font>
      <b val="true"/>
      <sz val="10"/>
      <color rgb="FF009900"/>
      <name val="Arial"/>
      <family val="2"/>
    </font>
    <font>
      <b val="true"/>
      <sz val="11"/>
      <color rgb="FFFF0000"/>
      <name val="Arial"/>
      <family val="2"/>
    </font>
    <font>
      <b val="true"/>
      <sz val="9"/>
      <name val="Calibri"/>
      <family val="2"/>
    </font>
    <font>
      <b val="true"/>
      <sz val="11"/>
      <name val="Arial"/>
      <family val="2"/>
    </font>
    <font>
      <b val="true"/>
      <sz val="11"/>
      <color rgb="FFFFFFFF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4586"/>
        <bgColor rgb="FF333399"/>
      </patternFill>
    </fill>
    <fill>
      <patternFill patternType="solid">
        <fgColor rgb="FF729FCF"/>
        <bgColor rgb="FF969696"/>
      </patternFill>
    </fill>
    <fill>
      <patternFill patternType="solid">
        <fgColor rgb="FFB2B2B2"/>
        <bgColor rgb="FF969696"/>
      </patternFill>
    </fill>
    <fill>
      <patternFill patternType="solid">
        <fgColor rgb="FFEEEEEE"/>
        <bgColor rgb="FFFFFFFF"/>
      </patternFill>
    </fill>
    <fill>
      <patternFill patternType="solid">
        <fgColor rgb="FF3465A4"/>
        <bgColor rgb="FF3366FF"/>
      </patternFill>
    </fill>
    <fill>
      <patternFill patternType="solid">
        <fgColor rgb="FFFFFFFF"/>
        <bgColor rgb="FFEEEEEE"/>
      </patternFill>
    </fill>
    <fill>
      <patternFill patternType="solid">
        <fgColor rgb="FFCFE7F5"/>
        <bgColor rgb="FFEEEEEE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  <border diagonalUp="false" diagonalDown="false">
      <left style="hair">
        <color rgb="FF000001"/>
      </left>
      <right/>
      <top style="hair">
        <color rgb="FF000001"/>
      </top>
      <bottom style="hair">
        <color rgb="FF000001"/>
      </bottom>
      <diagonal/>
    </border>
    <border diagonalUp="false" diagonalDown="false">
      <left style="hair">
        <color rgb="FF000001"/>
      </left>
      <right style="hair">
        <color rgb="FF000001"/>
      </right>
      <top/>
      <bottom style="hair">
        <color rgb="FF000001"/>
      </bottom>
      <diagonal/>
    </border>
    <border diagonalUp="false" diagonalDown="false">
      <left style="hair">
        <color rgb="FF000001"/>
      </left>
      <right/>
      <top/>
      <bottom style="hair">
        <color rgb="FF000001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5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6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7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6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8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8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8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8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7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3465A4"/>
      <rgbColor rgb="FF969696"/>
      <rgbColor rgb="FF004586"/>
      <rgbColor rgb="FF339966"/>
      <rgbColor rgb="FF00000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ndex.php/cadernos-tecnicos-e-valores-limites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7"/>
  <sheetViews>
    <sheetView showFormulas="false" showGridLines="true" showRowColHeaders="true" showZeros="true" rightToLeft="false" tabSelected="false" showOutlineSymbols="true" defaultGridColor="true" view="normal" topLeftCell="A168" colorId="64" zoomScale="100" zoomScaleNormal="100" zoomScalePageLayoutView="100" workbookViewId="0">
      <selection pane="topLeft" activeCell="I182" activeCellId="0" sqref="I182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11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14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1" t="s">
        <v>21</v>
      </c>
      <c r="B13" s="11"/>
      <c r="C13" s="11"/>
      <c r="D13" s="11"/>
      <c r="E13" s="11"/>
      <c r="F13" s="11"/>
      <c r="G13" s="12" t="s">
        <v>22</v>
      </c>
      <c r="H13" s="12"/>
      <c r="I13" s="13" t="n">
        <v>0</v>
      </c>
      <c r="J13" s="13"/>
    </row>
    <row r="14" customFormat="false" ht="15.15" hidden="false" customHeight="true" outlineLevel="0" collapsed="false">
      <c r="A14" s="11" t="s">
        <v>23</v>
      </c>
      <c r="B14" s="11"/>
      <c r="C14" s="11"/>
      <c r="D14" s="11"/>
      <c r="E14" s="11"/>
      <c r="F14" s="11"/>
      <c r="G14" s="12" t="s">
        <v>22</v>
      </c>
      <c r="H14" s="12"/>
      <c r="I14" s="13" t="n">
        <v>2028.47</v>
      </c>
      <c r="J14" s="13"/>
    </row>
    <row r="15" customFormat="false" ht="15.15" hidden="false" customHeight="true" outlineLevel="0" collapsed="false">
      <c r="A15" s="11" t="s">
        <v>24</v>
      </c>
      <c r="B15" s="11"/>
      <c r="C15" s="11"/>
      <c r="D15" s="11"/>
      <c r="E15" s="11"/>
      <c r="F15" s="11"/>
      <c r="G15" s="12" t="s">
        <v>22</v>
      </c>
      <c r="H15" s="12"/>
      <c r="I15" s="13" t="n">
        <v>0</v>
      </c>
      <c r="J15" s="13"/>
    </row>
    <row r="16" customFormat="false" ht="15.15" hidden="false" customHeight="true" outlineLevel="0" collapsed="false">
      <c r="A16" s="11" t="s">
        <v>25</v>
      </c>
      <c r="B16" s="11"/>
      <c r="C16" s="11"/>
      <c r="D16" s="11"/>
      <c r="E16" s="11"/>
      <c r="F16" s="11"/>
      <c r="G16" s="12" t="s">
        <v>22</v>
      </c>
      <c r="H16" s="12"/>
      <c r="I16" s="13" t="n">
        <v>741.77</v>
      </c>
      <c r="J16" s="13"/>
    </row>
    <row r="17" customFormat="false" ht="15.15" hidden="false" customHeight="true" outlineLevel="0" collapsed="false">
      <c r="A17" s="11" t="s">
        <v>26</v>
      </c>
      <c r="B17" s="11"/>
      <c r="C17" s="11"/>
      <c r="D17" s="11"/>
      <c r="E17" s="11"/>
      <c r="F17" s="11"/>
      <c r="G17" s="12" t="s">
        <v>22</v>
      </c>
      <c r="H17" s="12"/>
      <c r="I17" s="13" t="n">
        <v>0</v>
      </c>
      <c r="J17" s="13"/>
    </row>
    <row r="18" customFormat="false" ht="15.15" hidden="false" customHeight="true" outlineLevel="0" collapsed="false">
      <c r="A18" s="11" t="s">
        <v>27</v>
      </c>
      <c r="B18" s="11"/>
      <c r="C18" s="11"/>
      <c r="D18" s="11" t="s">
        <v>28</v>
      </c>
      <c r="E18" s="11" t="s">
        <v>29</v>
      </c>
      <c r="F18" s="11" t="s">
        <v>30</v>
      </c>
      <c r="G18" s="12" t="s">
        <v>22</v>
      </c>
      <c r="H18" s="12"/>
      <c r="I18" s="13" t="n">
        <v>0</v>
      </c>
      <c r="J18" s="13"/>
    </row>
    <row r="19" customFormat="false" ht="26.95" hidden="false" customHeight="true" outlineLevel="0" collapsed="false">
      <c r="A19" s="14" t="s">
        <v>31</v>
      </c>
      <c r="B19" s="14"/>
      <c r="C19" s="14"/>
      <c r="D19" s="14"/>
      <c r="E19" s="14"/>
      <c r="F19" s="14"/>
      <c r="G19" s="15" t="s">
        <v>22</v>
      </c>
      <c r="H19" s="15"/>
      <c r="I19" s="16" t="n">
        <v>199.48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2969.72</v>
      </c>
      <c r="J20" s="18"/>
    </row>
    <row r="21" customFormat="false" ht="14.65" hidden="false" customHeight="false" outlineLevel="0" collapsed="false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customFormat="false" ht="15.15" hidden="false" customHeight="true" outlineLevel="0" collapsed="false">
      <c r="A22" s="11" t="s">
        <v>33</v>
      </c>
      <c r="B22" s="11"/>
      <c r="C22" s="11"/>
      <c r="D22" s="11"/>
      <c r="E22" s="11"/>
      <c r="F22" s="11"/>
      <c r="G22" s="11"/>
      <c r="H22" s="12" t="s">
        <v>22</v>
      </c>
      <c r="I22" s="12"/>
      <c r="J22" s="20" t="n">
        <v>2789.92</v>
      </c>
    </row>
    <row r="23" customFormat="false" ht="15.15" hidden="false" customHeight="true" outlineLevel="0" collapsed="false">
      <c r="A23" s="11" t="s">
        <v>34</v>
      </c>
      <c r="B23" s="11"/>
      <c r="C23" s="11"/>
      <c r="D23" s="11"/>
      <c r="E23" s="11"/>
      <c r="F23" s="11"/>
      <c r="G23" s="11"/>
      <c r="H23" s="21" t="s">
        <v>22</v>
      </c>
      <c r="I23" s="21"/>
      <c r="J23" s="20" t="n">
        <v>546.07</v>
      </c>
    </row>
    <row r="24" customFormat="false" ht="15.15" hidden="false" customHeight="true" outlineLevel="0" collapsed="false">
      <c r="A24" s="11" t="s">
        <v>35</v>
      </c>
      <c r="B24" s="11"/>
      <c r="C24" s="11"/>
      <c r="D24" s="11"/>
      <c r="E24" s="11"/>
      <c r="F24" s="11"/>
      <c r="G24" s="11"/>
      <c r="H24" s="12" t="s">
        <v>22</v>
      </c>
      <c r="I24" s="12"/>
      <c r="J24" s="20" t="n">
        <v>1536.37</v>
      </c>
    </row>
    <row r="25" customFormat="false" ht="15.15" hidden="false" customHeight="true" outlineLevel="0" collapsed="false">
      <c r="A25" s="11" t="s">
        <v>36</v>
      </c>
      <c r="B25" s="11"/>
      <c r="C25" s="11"/>
      <c r="D25" s="11"/>
      <c r="E25" s="11"/>
      <c r="F25" s="11"/>
      <c r="G25" s="11"/>
      <c r="H25" s="21" t="s">
        <v>22</v>
      </c>
      <c r="I25" s="21"/>
      <c r="J25" s="20" t="n">
        <v>0</v>
      </c>
    </row>
    <row r="26" customFormat="false" ht="15.15" hidden="false" customHeight="true" outlineLevel="0" collapsed="false">
      <c r="A26" s="11" t="s">
        <v>37</v>
      </c>
      <c r="B26" s="11"/>
      <c r="C26" s="11"/>
      <c r="D26" s="11"/>
      <c r="E26" s="11"/>
      <c r="F26" s="11"/>
      <c r="G26" s="11"/>
      <c r="H26" s="21" t="s">
        <v>22</v>
      </c>
      <c r="I26" s="21"/>
      <c r="J26" s="20" t="n">
        <v>0</v>
      </c>
    </row>
    <row r="27" customFormat="false" ht="15.15" hidden="false" customHeight="true" outlineLevel="0" collapsed="false">
      <c r="A27" s="11" t="s">
        <v>38</v>
      </c>
      <c r="B27" s="11"/>
      <c r="C27" s="11"/>
      <c r="D27" s="11"/>
      <c r="E27" s="11"/>
      <c r="F27" s="11"/>
      <c r="G27" s="11"/>
      <c r="H27" s="12" t="s">
        <v>22</v>
      </c>
      <c r="I27" s="12"/>
      <c r="J27" s="2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4872.36</v>
      </c>
    </row>
    <row r="29" customFormat="false" ht="14.65" hidden="false" customHeight="false" outlineLevel="0" collapsed="false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customFormat="false" ht="15.15" hidden="false" customHeight="true" outlineLevel="0" collapsed="false">
      <c r="A30" s="11" t="s">
        <v>40</v>
      </c>
      <c r="B30" s="11"/>
      <c r="C30" s="11"/>
      <c r="D30" s="11"/>
      <c r="E30" s="11"/>
      <c r="F30" s="11"/>
      <c r="G30" s="11"/>
      <c r="H30" s="12" t="s">
        <v>22</v>
      </c>
      <c r="I30" s="12"/>
      <c r="J30" s="20" t="n">
        <v>48.36</v>
      </c>
    </row>
    <row r="31" customFormat="false" ht="15.15" hidden="false" customHeight="true" outlineLevel="0" collapsed="false">
      <c r="A31" s="11" t="s">
        <v>41</v>
      </c>
      <c r="B31" s="11"/>
      <c r="C31" s="11"/>
      <c r="D31" s="11"/>
      <c r="E31" s="11"/>
      <c r="F31" s="11"/>
      <c r="G31" s="11"/>
      <c r="H31" s="12" t="s">
        <v>22</v>
      </c>
      <c r="I31" s="12"/>
      <c r="J31" s="20" t="n">
        <v>363.62</v>
      </c>
    </row>
    <row r="32" customFormat="false" ht="15.15" hidden="false" customHeight="true" outlineLevel="0" collapsed="false">
      <c r="A32" s="11" t="s">
        <v>42</v>
      </c>
      <c r="B32" s="11"/>
      <c r="C32" s="11"/>
      <c r="D32" s="11"/>
      <c r="E32" s="11"/>
      <c r="F32" s="11"/>
      <c r="G32" s="11"/>
      <c r="H32" s="12" t="s">
        <v>22</v>
      </c>
      <c r="I32" s="12"/>
      <c r="J32" s="20" t="n">
        <v>411.98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823.96</v>
      </c>
    </row>
    <row r="34" customFormat="false" ht="14.65" hidden="false" customHeight="false" outlineLevel="0" collapsed="false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customFormat="false" ht="15.15" hidden="false" customHeight="true" outlineLevel="0" collapsed="false">
      <c r="A35" s="23" t="s">
        <v>44</v>
      </c>
      <c r="B35" s="23"/>
      <c r="C35" s="23"/>
      <c r="D35" s="23"/>
      <c r="E35" s="23"/>
      <c r="F35" s="23"/>
      <c r="G35" s="23"/>
      <c r="H35" s="12" t="s">
        <v>22</v>
      </c>
      <c r="I35" s="12"/>
      <c r="J35" s="20" t="n">
        <v>0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n">
        <f aca="false">J35</f>
        <v>0</v>
      </c>
    </row>
    <row r="37" customFormat="false" ht="14.65" hidden="false" customHeight="false" outlineLevel="0" collapsed="false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customFormat="false" ht="15.15" hidden="false" customHeight="false" outlineLevel="0" collapsed="false">
      <c r="A38" s="23" t="s">
        <v>46</v>
      </c>
      <c r="B38" s="23"/>
      <c r="C38" s="23"/>
      <c r="D38" s="23"/>
      <c r="E38" s="23"/>
      <c r="F38" s="23"/>
      <c r="G38" s="23"/>
      <c r="H38" s="21" t="s">
        <v>22</v>
      </c>
      <c r="I38" s="21"/>
      <c r="J38" s="24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customFormat="false" ht="15.15" hidden="false" customHeight="false" outlineLevel="0" collapsed="false">
      <c r="A41" s="25" t="s">
        <v>48</v>
      </c>
      <c r="B41" s="25"/>
      <c r="C41" s="25"/>
      <c r="D41" s="25"/>
      <c r="E41" s="25"/>
      <c r="F41" s="25"/>
      <c r="G41" s="25"/>
      <c r="H41" s="21" t="s">
        <v>22</v>
      </c>
      <c r="I41" s="21"/>
      <c r="J41" s="26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ROUND(I20+J28+J33+J36+J39,2)</f>
        <v>8666.04</v>
      </c>
    </row>
    <row r="45" customFormat="false" ht="14.65" hidden="false" customHeight="false" outlineLevel="0" collapsed="false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customFormat="false" ht="14.65" hidden="false" customHeight="false" outlineLevel="0" collapsed="false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6" t="n">
        <v>1</v>
      </c>
      <c r="B50" s="3" t="s">
        <v>53</v>
      </c>
      <c r="C50" s="3"/>
      <c r="D50" s="3"/>
      <c r="E50" s="3"/>
      <c r="F50" s="3"/>
      <c r="G50" s="3"/>
      <c r="H50" s="29" t="s">
        <v>54</v>
      </c>
      <c r="I50" s="29"/>
      <c r="J50" s="29"/>
    </row>
    <row r="51" customFormat="false" ht="15.15" hidden="false" customHeight="true" outlineLevel="0" collapsed="false">
      <c r="A51" s="6" t="n">
        <v>2</v>
      </c>
      <c r="B51" s="3" t="s">
        <v>55</v>
      </c>
      <c r="C51" s="3"/>
      <c r="D51" s="3"/>
      <c r="E51" s="3"/>
      <c r="F51" s="3"/>
      <c r="G51" s="3"/>
      <c r="H51" s="29" t="n">
        <v>5143</v>
      </c>
      <c r="I51" s="29"/>
      <c r="J51" s="29"/>
    </row>
    <row r="52" customFormat="false" ht="15.15" hidden="false" customHeight="true" outlineLevel="0" collapsed="false">
      <c r="A52" s="6" t="n">
        <v>3</v>
      </c>
      <c r="B52" s="3" t="s">
        <v>56</v>
      </c>
      <c r="C52" s="3"/>
      <c r="D52" s="3"/>
      <c r="E52" s="3"/>
      <c r="F52" s="3"/>
      <c r="G52" s="3"/>
      <c r="H52" s="29" t="n">
        <v>1096.35</v>
      </c>
      <c r="I52" s="29"/>
      <c r="J52" s="29"/>
    </row>
    <row r="53" customFormat="false" ht="15.15" hidden="false" customHeight="true" outlineLevel="0" collapsed="false">
      <c r="A53" s="6" t="n">
        <v>4</v>
      </c>
      <c r="B53" s="3" t="s">
        <v>57</v>
      </c>
      <c r="C53" s="3"/>
      <c r="D53" s="3"/>
      <c r="E53" s="3"/>
      <c r="F53" s="3"/>
      <c r="G53" s="3"/>
      <c r="H53" s="29" t="s">
        <v>58</v>
      </c>
      <c r="I53" s="29"/>
      <c r="J53" s="29"/>
    </row>
    <row r="54" customFormat="false" ht="15.15" hidden="false" customHeight="true" outlineLevel="0" collapsed="false">
      <c r="A54" s="6" t="n">
        <v>5</v>
      </c>
      <c r="B54" s="3" t="s">
        <v>59</v>
      </c>
      <c r="C54" s="3"/>
      <c r="D54" s="3"/>
      <c r="E54" s="3"/>
      <c r="F54" s="3"/>
      <c r="G54" s="3"/>
      <c r="H54" s="29" t="s">
        <v>60</v>
      </c>
      <c r="I54" s="29"/>
      <c r="J54" s="29"/>
    </row>
    <row r="55" customFormat="false" ht="14.65" hidden="false" customHeight="false" outlineLevel="0" collapsed="false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</v>
      </c>
      <c r="J62" s="32" t="n">
        <f aca="false">ROUND(I62*J61,2)</f>
        <v>0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1096.35</v>
      </c>
    </row>
    <row r="64" customFormat="false" ht="14.65" hidden="false" customHeight="false" outlineLevel="0" collapsed="false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5.15" hidden="false" customHeight="false" outlineLevel="0" collapsed="false">
      <c r="A69" s="19" t="s">
        <v>73</v>
      </c>
      <c r="B69" s="38" t="s">
        <v>74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91.33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91.33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30.48</v>
      </c>
    </row>
    <row r="73" customFormat="false" ht="14.65" hidden="false" customHeight="false" outlineLevel="0" collapsed="false">
      <c r="A73" s="45" t="s">
        <v>79</v>
      </c>
      <c r="B73" s="45"/>
      <c r="C73" s="45"/>
      <c r="D73" s="45"/>
      <c r="E73" s="45"/>
      <c r="F73" s="45"/>
      <c r="G73" s="45"/>
      <c r="H73" s="45"/>
      <c r="I73" s="45"/>
      <c r="J73" s="46" t="n">
        <f aca="false">SUM(J70:J72)</f>
        <v>213.14</v>
      </c>
    </row>
    <row r="74" customFormat="false" ht="14.65" hidden="false" customHeight="false" outlineLevel="0" collapsed="false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customFormat="false" ht="14.65" hidden="false" customHeight="false" outlineLevel="0" collapsed="false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19" t="s">
        <v>6</v>
      </c>
      <c r="B78" s="38" t="s">
        <v>85</v>
      </c>
      <c r="C78" s="38"/>
      <c r="D78" s="38"/>
      <c r="E78" s="38"/>
      <c r="F78" s="38"/>
      <c r="G78" s="38"/>
      <c r="H78" s="38"/>
      <c r="I78" s="48" t="n">
        <v>0.2</v>
      </c>
      <c r="J78" s="49" t="n">
        <f aca="false">ROUND(($J$63+$J$73)*I78,2)</f>
        <v>261.9</v>
      </c>
    </row>
    <row r="79" customFormat="false" ht="14.65" hidden="false" customHeight="false" outlineLevel="0" collapsed="false">
      <c r="A79" s="19" t="s">
        <v>9</v>
      </c>
      <c r="B79" s="38" t="s">
        <v>86</v>
      </c>
      <c r="C79" s="38"/>
      <c r="D79" s="38"/>
      <c r="E79" s="38"/>
      <c r="F79" s="38"/>
      <c r="G79" s="38"/>
      <c r="H79" s="38"/>
      <c r="I79" s="50" t="n">
        <v>0.025</v>
      </c>
      <c r="J79" s="49" t="n">
        <f aca="false">ROUND(($J$63+$J$73)*I79,2)</f>
        <v>32.74</v>
      </c>
    </row>
    <row r="80" customFormat="false" ht="46.3" hidden="false" customHeight="true" outlineLevel="0" collapsed="false">
      <c r="A80" s="19" t="s">
        <v>12</v>
      </c>
      <c r="B80" s="40" t="s">
        <v>87</v>
      </c>
      <c r="C80" s="40"/>
      <c r="D80" s="40"/>
      <c r="E80" s="51" t="s">
        <v>88</v>
      </c>
      <c r="F80" s="52" t="n">
        <v>0.03</v>
      </c>
      <c r="G80" s="51" t="s">
        <v>89</v>
      </c>
      <c r="H80" s="53" t="n">
        <v>1</v>
      </c>
      <c r="I80" s="54" t="n">
        <f aca="false">ROUND((F80*H80),6)</f>
        <v>0.03</v>
      </c>
      <c r="J80" s="49" t="n">
        <f aca="false">ROUND(($J$63+$J$73)*I80,2)</f>
        <v>39.28</v>
      </c>
    </row>
    <row r="81" customFormat="false" ht="14.65" hidden="false" customHeight="false" outlineLevel="0" collapsed="false">
      <c r="A81" s="19" t="s">
        <v>15</v>
      </c>
      <c r="B81" s="38" t="s">
        <v>90</v>
      </c>
      <c r="C81" s="38"/>
      <c r="D81" s="38"/>
      <c r="E81" s="38"/>
      <c r="F81" s="38"/>
      <c r="G81" s="38"/>
      <c r="H81" s="38"/>
      <c r="I81" s="48" t="n">
        <v>0.015</v>
      </c>
      <c r="J81" s="49" t="n">
        <f aca="false">ROUND(($J$63+$J$73)*I81,2)</f>
        <v>19.64</v>
      </c>
    </row>
    <row r="82" customFormat="false" ht="14.65" hidden="false" customHeight="false" outlineLevel="0" collapsed="false">
      <c r="A82" s="19" t="s">
        <v>91</v>
      </c>
      <c r="B82" s="38" t="s">
        <v>92</v>
      </c>
      <c r="C82" s="38"/>
      <c r="D82" s="38"/>
      <c r="E82" s="38"/>
      <c r="F82" s="38"/>
      <c r="G82" s="38"/>
      <c r="H82" s="38"/>
      <c r="I82" s="48" t="n">
        <v>0.01</v>
      </c>
      <c r="J82" s="49" t="n">
        <f aca="false">ROUND(($J$63+$J$73)*I82,2)</f>
        <v>13.09</v>
      </c>
    </row>
    <row r="83" customFormat="false" ht="14.65" hidden="false" customHeight="false" outlineLevel="0" collapsed="false">
      <c r="A83" s="19" t="s">
        <v>93</v>
      </c>
      <c r="B83" s="38" t="s">
        <v>94</v>
      </c>
      <c r="C83" s="38"/>
      <c r="D83" s="38"/>
      <c r="E83" s="38"/>
      <c r="F83" s="38"/>
      <c r="G83" s="38"/>
      <c r="H83" s="38"/>
      <c r="I83" s="50" t="n">
        <v>0.006</v>
      </c>
      <c r="J83" s="49" t="n">
        <f aca="false">ROUND(($J$63+$J$73)*I83,2)</f>
        <v>7.86</v>
      </c>
    </row>
    <row r="84" customFormat="false" ht="14.65" hidden="false" customHeight="false" outlineLevel="0" collapsed="false">
      <c r="A84" s="19" t="s">
        <v>95</v>
      </c>
      <c r="B84" s="38" t="s">
        <v>96</v>
      </c>
      <c r="C84" s="38"/>
      <c r="D84" s="38"/>
      <c r="E84" s="38"/>
      <c r="F84" s="38"/>
      <c r="G84" s="38"/>
      <c r="H84" s="38"/>
      <c r="I84" s="48" t="n">
        <v>0.002</v>
      </c>
      <c r="J84" s="49" t="n">
        <f aca="false">ROUND(($J$63+$J$73)*I84,2)</f>
        <v>2.62</v>
      </c>
    </row>
    <row r="85" customFormat="false" ht="14.65" hidden="false" customHeight="false" outlineLevel="0" collapsed="false">
      <c r="A85" s="19" t="s">
        <v>95</v>
      </c>
      <c r="B85" s="38" t="s">
        <v>97</v>
      </c>
      <c r="C85" s="38"/>
      <c r="D85" s="38"/>
      <c r="E85" s="38"/>
      <c r="F85" s="38"/>
      <c r="G85" s="38"/>
      <c r="H85" s="38"/>
      <c r="I85" s="48"/>
      <c r="J85" s="49" t="n">
        <f aca="false">SUM(J78:J84)</f>
        <v>377.13</v>
      </c>
    </row>
    <row r="86" customFormat="false" ht="14.65" hidden="false" customHeight="false" outlineLevel="0" collapsed="false">
      <c r="A86" s="19" t="s">
        <v>98</v>
      </c>
      <c r="B86" s="38" t="s">
        <v>99</v>
      </c>
      <c r="C86" s="38"/>
      <c r="D86" s="38"/>
      <c r="E86" s="38"/>
      <c r="F86" s="38"/>
      <c r="G86" s="38"/>
      <c r="H86" s="38"/>
      <c r="I86" s="50" t="n">
        <v>0.08</v>
      </c>
      <c r="J86" s="49" t="n">
        <f aca="false">ROUND(($J$63+$J$73)*I86,2)</f>
        <v>104.76</v>
      </c>
    </row>
    <row r="87" customFormat="false" ht="14.65" hidden="false" customHeight="false" outlineLevel="0" collapsed="false">
      <c r="A87" s="46" t="s">
        <v>79</v>
      </c>
      <c r="B87" s="46"/>
      <c r="C87" s="46"/>
      <c r="D87" s="46"/>
      <c r="E87" s="46"/>
      <c r="F87" s="46"/>
      <c r="G87" s="46"/>
      <c r="H87" s="46"/>
      <c r="I87" s="55" t="n">
        <f aca="false">SUM(I78:I86)</f>
        <v>0.368</v>
      </c>
      <c r="J87" s="56" t="n">
        <f aca="false">SUM(J85:J86)</f>
        <v>481.89</v>
      </c>
    </row>
    <row r="88" customFormat="false" ht="14.65" hidden="false" customHeight="false" outlineLevel="0" collapsed="false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customFormat="false" ht="14.65" hidden="false" customHeight="false" outlineLevel="0" collapsed="false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19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57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19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60" t="s">
        <v>105</v>
      </c>
    </row>
    <row r="94" customFormat="false" ht="14.65" hidden="false" customHeight="false" outlineLevel="0" collapsed="false">
      <c r="A94" s="19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60"/>
    </row>
    <row r="95" customFormat="false" ht="14.65" hidden="false" customHeight="false" outlineLevel="0" collapsed="false">
      <c r="A95" s="19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60"/>
    </row>
    <row r="96" customFormat="false" ht="15.15" hidden="false" customHeight="false" outlineLevel="0" collapsed="false">
      <c r="A96" s="19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57" t="n">
        <f aca="false">ROUND(I98*I97*(1-0.01),2)*1+ROUND(21.726*6*(1-0.01),2)*0</f>
        <v>435.6</v>
      </c>
    </row>
    <row r="97" customFormat="false" ht="15.15" hidden="false" customHeight="false" outlineLevel="0" collapsed="false">
      <c r="A97" s="19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60" t="s">
        <v>105</v>
      </c>
    </row>
    <row r="98" customFormat="false" ht="14.65" hidden="false" customHeight="false" outlineLevel="0" collapsed="false">
      <c r="A98" s="64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60"/>
    </row>
    <row r="99" customFormat="false" ht="15.15" hidden="false" customHeight="false" outlineLevel="0" collapsed="false">
      <c r="A99" s="19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57" t="n">
        <v>35.89</v>
      </c>
    </row>
    <row r="100" customFormat="false" ht="15.15" hidden="false" customHeight="true" outlineLevel="0" collapsed="false">
      <c r="A100" s="19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57" t="n">
        <f aca="false">(192.42*0.0197*6)/12</f>
        <v>1.895337</v>
      </c>
    </row>
    <row r="101" customFormat="false" ht="15.15" hidden="false" customHeight="true" outlineLevel="0" collapsed="false">
      <c r="A101" s="19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20" t="n">
        <v>75</v>
      </c>
    </row>
    <row r="102" customFormat="false" ht="15.15" hidden="false" customHeight="false" outlineLevel="0" collapsed="false">
      <c r="A102" s="19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20" t="n">
        <f aca="false">3*J61*0.001068</f>
        <v>3.5127054</v>
      </c>
    </row>
    <row r="103" customFormat="false" ht="14.65" hidden="false" customHeight="false" outlineLevel="0" collapsed="false">
      <c r="A103" s="46" t="s">
        <v>69</v>
      </c>
      <c r="B103" s="46"/>
      <c r="C103" s="46"/>
      <c r="D103" s="46"/>
      <c r="E103" s="46"/>
      <c r="F103" s="46"/>
      <c r="G103" s="46"/>
      <c r="H103" s="46"/>
      <c r="I103" s="46"/>
      <c r="J103" s="56" t="n">
        <f aca="false">SUM(J92:J101)</f>
        <v>641.005337</v>
      </c>
    </row>
    <row r="104" customFormat="false" ht="14.65" hidden="false" customHeight="false" outlineLevel="0" collapsed="false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customFormat="false" ht="25.25" hidden="false" customHeight="true" outlineLevel="0" collapsed="false">
      <c r="A105" s="30" t="s">
        <v>115</v>
      </c>
      <c r="B105" s="30"/>
      <c r="C105" s="30"/>
      <c r="D105" s="30"/>
      <c r="E105" s="30"/>
      <c r="F105" s="30"/>
      <c r="G105" s="30"/>
      <c r="H105" s="30"/>
      <c r="I105" s="30"/>
      <c r="J105" s="30"/>
    </row>
    <row r="106" customFormat="false" ht="14.65" hidden="false" customHeight="false" outlineLevel="0" collapsed="false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39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66" t="n">
        <f aca="false">J73</f>
        <v>213.14</v>
      </c>
    </row>
    <row r="110" customFormat="false" ht="15.15" hidden="false" customHeight="true" outlineLevel="0" collapsed="false">
      <c r="A110" s="39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66" t="n">
        <f aca="false">J87</f>
        <v>481.89</v>
      </c>
    </row>
    <row r="111" customFormat="false" ht="15.15" hidden="false" customHeight="true" outlineLevel="0" collapsed="false">
      <c r="A111" s="39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66" t="n">
        <f aca="false">J103</f>
        <v>641.005337</v>
      </c>
    </row>
    <row r="112" customFormat="false" ht="15.15" hidden="false" customHeight="true" outlineLevel="0" collapsed="false">
      <c r="A112" s="34" t="s">
        <v>79</v>
      </c>
      <c r="B112" s="34"/>
      <c r="C112" s="34"/>
      <c r="D112" s="34"/>
      <c r="E112" s="34"/>
      <c r="F112" s="34"/>
      <c r="G112" s="34"/>
      <c r="H112" s="34"/>
      <c r="I112" s="34"/>
      <c r="J112" s="67" t="n">
        <f aca="false">SUM(J109+J110+J111)</f>
        <v>1336.035337</v>
      </c>
    </row>
    <row r="113" customFormat="false" ht="14.65" hidden="false" customHeight="false" outlineLevel="0" collapsed="false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19" t="s">
        <v>6</v>
      </c>
      <c r="B116" s="40" t="s">
        <v>122</v>
      </c>
      <c r="C116" s="40"/>
      <c r="D116" s="40"/>
      <c r="E116" s="40"/>
      <c r="F116" s="40"/>
      <c r="G116" s="40"/>
      <c r="H116" s="40"/>
      <c r="I116" s="40"/>
      <c r="J116" s="49" t="n">
        <f aca="false">ROUND(((($J$63+$J112-J85))/12)+(($J$63+$J$73)*0.08)*0.4,0)*(0.4207)</f>
        <v>89.6091</v>
      </c>
    </row>
    <row r="117" customFormat="false" ht="24.7" hidden="false" customHeight="true" outlineLevel="0" collapsed="false">
      <c r="A117" s="19" t="s">
        <v>15</v>
      </c>
      <c r="B117" s="40" t="s">
        <v>123</v>
      </c>
      <c r="C117" s="40"/>
      <c r="D117" s="40"/>
      <c r="E117" s="40"/>
      <c r="F117" s="40"/>
      <c r="G117" s="40"/>
      <c r="H117" s="40"/>
      <c r="I117" s="40"/>
      <c r="J117" s="49" t="n">
        <f aca="false">ROUND(((($J$63+$J$112))/12)+(($J$63+$J$73)*0.08)*0.4,0)*(0.4207)</f>
        <v>103.0715</v>
      </c>
    </row>
    <row r="118" customFormat="false" ht="26.1" hidden="false" customHeight="true" outlineLevel="0" collapsed="false">
      <c r="A118" s="19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49" t="n">
        <f aca="false">(J73*0.018)</f>
        <v>3.83652</v>
      </c>
    </row>
    <row r="119" customFormat="false" ht="14.65" hidden="false" customHeight="false" outlineLevel="0" collapsed="false">
      <c r="A119" s="46" t="s">
        <v>79</v>
      </c>
      <c r="B119" s="46"/>
      <c r="C119" s="46"/>
      <c r="D119" s="46"/>
      <c r="E119" s="46"/>
      <c r="F119" s="46"/>
      <c r="G119" s="46"/>
      <c r="H119" s="46"/>
      <c r="I119" s="46"/>
      <c r="J119" s="56" t="n">
        <f aca="false">SUM(J116:J117)-J118</f>
        <v>188.84408</v>
      </c>
    </row>
    <row r="120" customFormat="false" ht="14.65" hidden="false" customHeight="fals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15.15" hidden="false" customHeight="true" outlineLevel="0" collapsed="false">
      <c r="A122" s="68" t="s">
        <v>126</v>
      </c>
      <c r="B122" s="68"/>
      <c r="C122" s="68"/>
      <c r="D122" s="68"/>
      <c r="E122" s="68"/>
      <c r="F122" s="68"/>
      <c r="G122" s="68"/>
      <c r="H122" s="68"/>
      <c r="I122" s="68"/>
      <c r="J122" s="69" t="n">
        <f aca="false">J63+J112+J119</f>
        <v>2621.229417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1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49" t="n">
        <f aca="false">ROUND(($J$122/30)*20.9589,0)/12</f>
        <v>152.583333333333</v>
      </c>
    </row>
    <row r="126" customFormat="false" ht="14.65" hidden="false" customHeight="false" outlineLevel="0" collapsed="false">
      <c r="A126" s="71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72" t="n">
        <f aca="false">ROUND(($J$122/30)*1,0)/12</f>
        <v>7.25</v>
      </c>
    </row>
    <row r="127" customFormat="false" ht="14.65" hidden="false" customHeight="false" outlineLevel="0" collapsed="false">
      <c r="A127" s="71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72" t="n">
        <f aca="false">ROUND((($J$122/30)*5)/12*0.015,2)</f>
        <v>0.55</v>
      </c>
    </row>
    <row r="128" customFormat="false" ht="14.65" hidden="false" customHeight="false" outlineLevel="0" collapsed="false">
      <c r="A128" s="71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73" t="n">
        <f aca="false">ROUND(($J$122/30)*0.9659,0)/12</f>
        <v>7</v>
      </c>
    </row>
    <row r="129" customFormat="false" ht="14.65" hidden="false" customHeight="false" outlineLevel="0" collapsed="false">
      <c r="A129" s="71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73" t="n">
        <f aca="false">ROUND(($J$122/30)*3.4932,0)/12</f>
        <v>25.4166666666667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73" t="n">
        <f aca="false">ROUND(($J$122/30)*0.2688,0)/12</f>
        <v>1.91666666666667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73" t="n">
        <f aca="false">ROUND(($J$122/30)*0.0427,0)/12</f>
        <v>0.333333333333333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73" t="n">
        <f aca="false">ROUND(($J$122/30)*0.0355,0)/12</f>
        <v>0.25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73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73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73" t="n">
        <f aca="false">ROUND(($J$122/30)*0.1997,0)/12</f>
        <v>1.41666666666667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49" t="n">
        <f aca="false">ROUND(($J$122/30)*2.4753,0)/12</f>
        <v>18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49" t="n">
        <f aca="false">ROUND(($J$122/30)*0.0098,0)/12</f>
        <v>0.0833333333333333</v>
      </c>
    </row>
    <row r="138" customFormat="false" ht="14.65" hidden="false" customHeight="false" outlineLevel="0" collapsed="false">
      <c r="A138" s="46" t="s">
        <v>79</v>
      </c>
      <c r="B138" s="46"/>
      <c r="C138" s="46"/>
      <c r="D138" s="46"/>
      <c r="E138" s="46"/>
      <c r="F138" s="46"/>
      <c r="G138" s="46"/>
      <c r="H138" s="46"/>
      <c r="I138" s="46"/>
      <c r="J138" s="56" t="n">
        <f aca="false">SUM(J125:J137)</f>
        <v>214.966666666667</v>
      </c>
    </row>
    <row r="139" customFormat="false" ht="14.65" hidden="false" customHeight="false" outlineLevel="0" collapsed="false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  <row r="140" customFormat="false" ht="15.15" hidden="false" customHeight="true" outlineLevel="0" collapsed="false">
      <c r="A140" s="7" t="s">
        <v>148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39" t="s">
        <v>128</v>
      </c>
      <c r="B142" s="40" t="s">
        <v>129</v>
      </c>
      <c r="C142" s="40"/>
      <c r="D142" s="40"/>
      <c r="E142" s="40"/>
      <c r="F142" s="40"/>
      <c r="G142" s="40"/>
      <c r="H142" s="40"/>
      <c r="I142" s="40"/>
      <c r="J142" s="49" t="n">
        <f aca="false">J138</f>
        <v>214.966666666667</v>
      </c>
    </row>
    <row r="143" customFormat="false" ht="14.65" hidden="false" customHeight="false" outlineLevel="0" collapsed="false">
      <c r="A143" s="19"/>
      <c r="B143" s="19"/>
      <c r="C143" s="19"/>
      <c r="D143" s="19"/>
      <c r="E143" s="19"/>
      <c r="F143" s="19"/>
      <c r="G143" s="19"/>
      <c r="H143" s="19"/>
      <c r="I143" s="19"/>
      <c r="J143" s="19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19" t="s">
        <v>6</v>
      </c>
      <c r="B146" s="38" t="s">
        <v>152</v>
      </c>
      <c r="C146" s="38"/>
      <c r="D146" s="38"/>
      <c r="E146" s="38"/>
      <c r="F146" s="38"/>
      <c r="G146" s="38"/>
      <c r="H146" s="38"/>
      <c r="I146" s="38"/>
      <c r="J146" s="57" t="n">
        <f aca="false">SUM(J63+J112+J119+J138)*0.0145</f>
        <v>41.1248432131667</v>
      </c>
    </row>
    <row r="147" customFormat="false" ht="14.65" hidden="false" customHeight="false" outlineLevel="0" collapsed="false">
      <c r="A147" s="19" t="s">
        <v>9</v>
      </c>
      <c r="B147" s="38" t="s">
        <v>153</v>
      </c>
      <c r="C147" s="38"/>
      <c r="D147" s="38"/>
      <c r="E147" s="38"/>
      <c r="F147" s="38"/>
      <c r="G147" s="38"/>
      <c r="H147" s="38"/>
      <c r="I147" s="38"/>
      <c r="J147" s="57" t="n">
        <f aca="false">SUM(J63+J112+J119+J138)*0.12</f>
        <v>340.34353004</v>
      </c>
    </row>
    <row r="148" customFormat="false" ht="15.15" hidden="false" customHeight="false" outlineLevel="0" collapsed="false">
      <c r="A148" s="19" t="s">
        <v>15</v>
      </c>
      <c r="B148" s="38" t="s">
        <v>154</v>
      </c>
      <c r="C148" s="38"/>
      <c r="D148" s="38"/>
      <c r="E148" s="38"/>
      <c r="F148" s="38"/>
      <c r="G148" s="38"/>
      <c r="H148" s="38"/>
      <c r="I148" s="38"/>
      <c r="J148" s="20" t="s">
        <v>155</v>
      </c>
    </row>
    <row r="149" customFormat="false" ht="15.15" hidden="false" customHeight="false" outlineLevel="0" collapsed="false">
      <c r="A149" s="46" t="s">
        <v>69</v>
      </c>
      <c r="B149" s="46"/>
      <c r="C149" s="46"/>
      <c r="D149" s="46"/>
      <c r="E149" s="46"/>
      <c r="F149" s="46"/>
      <c r="G149" s="46"/>
      <c r="H149" s="46"/>
      <c r="I149" s="46"/>
      <c r="J149" s="69" t="n">
        <f aca="false">SUM(J146:J148)</f>
        <v>381.468373253167</v>
      </c>
    </row>
    <row r="150" customFormat="false" ht="14.65" hidden="false" customHeight="false" outlineLevel="0" collapsed="false">
      <c r="A150" s="19"/>
      <c r="B150" s="19"/>
      <c r="C150" s="19"/>
      <c r="D150" s="19"/>
      <c r="E150" s="19"/>
      <c r="F150" s="19"/>
      <c r="G150" s="19"/>
      <c r="H150" s="19"/>
      <c r="I150" s="19"/>
      <c r="J150" s="19"/>
    </row>
    <row r="151" customFormat="false" ht="14.65" hidden="false" customHeight="false" outlineLevel="0" collapsed="false">
      <c r="A151" s="19"/>
      <c r="B151" s="19"/>
      <c r="C151" s="19"/>
      <c r="D151" s="19"/>
      <c r="E151" s="19"/>
      <c r="F151" s="19"/>
      <c r="G151" s="19"/>
      <c r="H151" s="19"/>
      <c r="I151" s="19"/>
      <c r="J151" s="19"/>
    </row>
    <row r="152" customFormat="false" ht="15.15" hidden="false" customHeight="true" outlineLevel="0" collapsed="false">
      <c r="A152" s="28" t="s">
        <v>156</v>
      </c>
      <c r="B152" s="28"/>
      <c r="C152" s="28"/>
      <c r="D152" s="28"/>
      <c r="E152" s="28"/>
      <c r="F152" s="28"/>
      <c r="G152" s="28"/>
      <c r="H152" s="28"/>
      <c r="I152" s="28"/>
      <c r="J152" s="28"/>
    </row>
    <row r="153" customFormat="false" ht="26.95" hidden="false" customHeight="false" outlineLevel="0" collapsed="false">
      <c r="A153" s="37" t="n">
        <v>6</v>
      </c>
      <c r="B153" s="37" t="s">
        <v>157</v>
      </c>
      <c r="C153" s="37"/>
      <c r="D153" s="37"/>
      <c r="E153" s="37"/>
      <c r="F153" s="37"/>
      <c r="G153" s="37"/>
      <c r="H153" s="37"/>
      <c r="I153" s="7" t="s">
        <v>83</v>
      </c>
      <c r="J153" s="76" t="s">
        <v>84</v>
      </c>
    </row>
    <row r="154" customFormat="false" ht="37.05" hidden="false" customHeight="true" outlineLevel="0" collapsed="false">
      <c r="A154" s="43" t="s">
        <v>158</v>
      </c>
      <c r="B154" s="43"/>
      <c r="C154" s="43"/>
      <c r="D154" s="43"/>
      <c r="E154" s="43"/>
      <c r="F154" s="43"/>
      <c r="G154" s="43"/>
      <c r="H154" s="43"/>
      <c r="I154" s="77" t="s">
        <v>105</v>
      </c>
      <c r="J154" s="78" t="n">
        <f aca="false">SUM(J63+J112+J119+J143+J149)</f>
        <v>3002.69779025317</v>
      </c>
    </row>
    <row r="155" customFormat="false" ht="14.65" hidden="false" customHeight="false" outlineLevel="0" collapsed="false">
      <c r="A155" s="19" t="s">
        <v>6</v>
      </c>
      <c r="B155" s="38" t="s">
        <v>159</v>
      </c>
      <c r="C155" s="38"/>
      <c r="D155" s="38"/>
      <c r="E155" s="38"/>
      <c r="F155" s="38"/>
      <c r="G155" s="38"/>
      <c r="H155" s="38"/>
      <c r="I155" s="50" t="n">
        <v>0.03</v>
      </c>
      <c r="J155" s="79"/>
    </row>
    <row r="156" customFormat="false" ht="14.65" hidden="false" customHeight="false" outlineLevel="0" collapsed="false">
      <c r="A156" s="19" t="s">
        <v>9</v>
      </c>
      <c r="B156" s="38" t="s">
        <v>160</v>
      </c>
      <c r="C156" s="38"/>
      <c r="D156" s="38"/>
      <c r="E156" s="38"/>
      <c r="F156" s="38"/>
      <c r="G156" s="38"/>
      <c r="H156" s="38"/>
      <c r="I156" s="50" t="n">
        <v>0.0679</v>
      </c>
      <c r="J156" s="79"/>
    </row>
    <row r="157" customFormat="false" ht="14.65" hidden="false" customHeight="false" outlineLevel="0" collapsed="false">
      <c r="A157" s="19" t="s">
        <v>12</v>
      </c>
      <c r="B157" s="38" t="s">
        <v>161</v>
      </c>
      <c r="C157" s="38"/>
      <c r="D157" s="38"/>
      <c r="E157" s="38"/>
      <c r="F157" s="38"/>
      <c r="G157" s="38"/>
      <c r="H157" s="38"/>
      <c r="I157" s="80" t="s">
        <v>105</v>
      </c>
      <c r="J157" s="81"/>
    </row>
    <row r="158" customFormat="false" ht="14.65" hidden="false" customHeight="false" outlineLevel="0" collapsed="false">
      <c r="A158" s="19"/>
      <c r="B158" s="38" t="s">
        <v>162</v>
      </c>
      <c r="C158" s="38"/>
      <c r="D158" s="38"/>
      <c r="E158" s="38"/>
      <c r="F158" s="38"/>
      <c r="G158" s="38"/>
      <c r="H158" s="38"/>
      <c r="I158" s="80" t="s">
        <v>105</v>
      </c>
      <c r="J158" s="81"/>
    </row>
    <row r="159" customFormat="false" ht="15.15" hidden="false" customHeight="false" outlineLevel="0" collapsed="false">
      <c r="A159" s="19"/>
      <c r="B159" s="38" t="s">
        <v>163</v>
      </c>
      <c r="C159" s="38"/>
      <c r="D159" s="38"/>
      <c r="E159" s="38"/>
      <c r="F159" s="38"/>
      <c r="G159" s="38"/>
      <c r="H159" s="38"/>
      <c r="I159" s="82" t="n">
        <v>0.076</v>
      </c>
      <c r="J159" s="79"/>
    </row>
    <row r="160" customFormat="false" ht="15.15" hidden="false" customHeight="false" outlineLevel="0" collapsed="false">
      <c r="A160" s="19"/>
      <c r="B160" s="38" t="s">
        <v>164</v>
      </c>
      <c r="C160" s="38"/>
      <c r="D160" s="38"/>
      <c r="E160" s="38"/>
      <c r="F160" s="38"/>
      <c r="G160" s="38"/>
      <c r="H160" s="38"/>
      <c r="I160" s="82" t="n">
        <v>0.0165</v>
      </c>
      <c r="J160" s="79"/>
    </row>
    <row r="161" customFormat="false" ht="26.1" hidden="false" customHeight="true" outlineLevel="0" collapsed="false">
      <c r="A161" s="19"/>
      <c r="B161" s="40" t="s">
        <v>165</v>
      </c>
      <c r="C161" s="40"/>
      <c r="D161" s="40"/>
      <c r="E161" s="40"/>
      <c r="F161" s="40"/>
      <c r="G161" s="40"/>
      <c r="H161" s="40"/>
      <c r="I161" s="83" t="s">
        <v>105</v>
      </c>
      <c r="J161" s="81"/>
    </row>
    <row r="162" customFormat="false" ht="26.1" hidden="false" customHeight="true" outlineLevel="0" collapsed="false">
      <c r="A162" s="19"/>
      <c r="B162" s="40" t="s">
        <v>166</v>
      </c>
      <c r="C162" s="40"/>
      <c r="D162" s="40"/>
      <c r="E162" s="40"/>
      <c r="F162" s="40"/>
      <c r="G162" s="40"/>
      <c r="H162" s="40"/>
      <c r="I162" s="83" t="s">
        <v>105</v>
      </c>
      <c r="J162" s="81"/>
    </row>
    <row r="163" customFormat="false" ht="15.15" hidden="false" customHeight="false" outlineLevel="0" collapsed="false">
      <c r="A163" s="19"/>
      <c r="B163" s="38" t="s">
        <v>167</v>
      </c>
      <c r="C163" s="38"/>
      <c r="D163" s="38"/>
      <c r="E163" s="38"/>
      <c r="F163" s="38"/>
      <c r="G163" s="38"/>
      <c r="H163" s="38"/>
      <c r="I163" s="83" t="s">
        <v>105</v>
      </c>
      <c r="J163" s="81"/>
    </row>
    <row r="164" customFormat="false" ht="15.15" hidden="false" customHeight="false" outlineLevel="0" collapsed="false">
      <c r="A164" s="19"/>
      <c r="B164" s="38" t="s">
        <v>168</v>
      </c>
      <c r="C164" s="38"/>
      <c r="D164" s="38"/>
      <c r="E164" s="38"/>
      <c r="F164" s="38"/>
      <c r="G164" s="38"/>
      <c r="H164" s="38"/>
      <c r="I164" s="83" t="s">
        <v>105</v>
      </c>
      <c r="J164" s="81"/>
    </row>
    <row r="165" customFormat="false" ht="15.15" hidden="false" customHeight="false" outlineLevel="0" collapsed="false">
      <c r="A165" s="19"/>
      <c r="B165" s="38" t="s">
        <v>169</v>
      </c>
      <c r="C165" s="38"/>
      <c r="D165" s="38"/>
      <c r="E165" s="38"/>
      <c r="F165" s="38"/>
      <c r="G165" s="38"/>
      <c r="H165" s="38"/>
      <c r="I165" s="82" t="n">
        <v>0.05</v>
      </c>
      <c r="J165" s="79"/>
    </row>
    <row r="166" customFormat="false" ht="26.95" hidden="false" customHeight="true" outlineLevel="0" collapsed="false">
      <c r="A166" s="84" t="s">
        <v>170</v>
      </c>
      <c r="B166" s="84"/>
      <c r="C166" s="84"/>
      <c r="D166" s="84"/>
      <c r="E166" s="84"/>
      <c r="F166" s="84"/>
      <c r="G166" s="84"/>
      <c r="H166" s="84"/>
      <c r="I166" s="84"/>
      <c r="J166" s="56" t="n">
        <f aca="false">0.3045*J154</f>
        <v>914.321477132089</v>
      </c>
    </row>
    <row r="167" customFormat="false" ht="14.65" hidden="false" customHeight="false" outlineLevel="0" collapsed="false">
      <c r="A167" s="19"/>
      <c r="B167" s="19"/>
      <c r="C167" s="19"/>
      <c r="D167" s="19"/>
      <c r="E167" s="19"/>
      <c r="F167" s="19"/>
      <c r="G167" s="19"/>
      <c r="H167" s="19"/>
      <c r="I167" s="19"/>
      <c r="J167" s="19"/>
    </row>
    <row r="168" customFormat="false" ht="15.15" hidden="false" customHeight="true" outlineLevel="0" collapsed="false">
      <c r="A168" s="85" t="s">
        <v>171</v>
      </c>
      <c r="B168" s="85"/>
      <c r="C168" s="85"/>
      <c r="D168" s="85"/>
      <c r="E168" s="85"/>
      <c r="F168" s="85"/>
      <c r="G168" s="85"/>
      <c r="H168" s="85"/>
      <c r="I168" s="85"/>
      <c r="J168" s="85"/>
    </row>
    <row r="169" customFormat="false" ht="15.15" hidden="false" customHeight="true" outlineLevel="0" collapsed="false">
      <c r="A169" s="86" t="s">
        <v>172</v>
      </c>
      <c r="B169" s="86"/>
      <c r="C169" s="86"/>
      <c r="D169" s="86"/>
      <c r="E169" s="86"/>
      <c r="F169" s="86"/>
      <c r="G169" s="86"/>
      <c r="H169" s="86"/>
      <c r="I169" s="86"/>
      <c r="J169" s="7" t="s">
        <v>75</v>
      </c>
    </row>
    <row r="170" customFormat="false" ht="15.15" hidden="false" customHeight="true" outlineLevel="0" collapsed="false">
      <c r="A170" s="87" t="s">
        <v>6</v>
      </c>
      <c r="B170" s="88" t="s">
        <v>173</v>
      </c>
      <c r="C170" s="88"/>
      <c r="D170" s="88"/>
      <c r="E170" s="88"/>
      <c r="F170" s="88"/>
      <c r="G170" s="88"/>
      <c r="H170" s="88"/>
      <c r="I170" s="88"/>
      <c r="J170" s="20" t="n">
        <f aca="false">J63</f>
        <v>1096.35</v>
      </c>
    </row>
    <row r="171" customFormat="false" ht="15.15" hidden="false" customHeight="true" outlineLevel="0" collapsed="false">
      <c r="A171" s="87" t="s">
        <v>9</v>
      </c>
      <c r="B171" s="88" t="s">
        <v>71</v>
      </c>
      <c r="C171" s="88"/>
      <c r="D171" s="88"/>
      <c r="E171" s="88"/>
      <c r="F171" s="88"/>
      <c r="G171" s="88"/>
      <c r="H171" s="88"/>
      <c r="I171" s="88"/>
      <c r="J171" s="20" t="n">
        <f aca="false">J112</f>
        <v>1336.035337</v>
      </c>
    </row>
    <row r="172" customFormat="false" ht="15.15" hidden="false" customHeight="true" outlineLevel="0" collapsed="false">
      <c r="A172" s="87" t="s">
        <v>12</v>
      </c>
      <c r="B172" s="88" t="s">
        <v>174</v>
      </c>
      <c r="C172" s="88"/>
      <c r="D172" s="88"/>
      <c r="E172" s="88"/>
      <c r="F172" s="88"/>
      <c r="G172" s="88"/>
      <c r="H172" s="88"/>
      <c r="I172" s="88"/>
      <c r="J172" s="20" t="n">
        <f aca="false">J119</f>
        <v>188.84408</v>
      </c>
    </row>
    <row r="173" customFormat="false" ht="15.15" hidden="false" customHeight="true" outlineLevel="0" collapsed="false">
      <c r="A173" s="87" t="s">
        <v>15</v>
      </c>
      <c r="B173" s="88" t="s">
        <v>175</v>
      </c>
      <c r="C173" s="88"/>
      <c r="D173" s="88"/>
      <c r="E173" s="88"/>
      <c r="F173" s="88"/>
      <c r="G173" s="88"/>
      <c r="H173" s="88"/>
      <c r="I173" s="88"/>
      <c r="J173" s="20" t="n">
        <f aca="false">J138</f>
        <v>214.966666666667</v>
      </c>
    </row>
    <row r="174" customFormat="false" ht="15.15" hidden="false" customHeight="true" outlineLevel="0" collapsed="false">
      <c r="A174" s="87" t="s">
        <v>91</v>
      </c>
      <c r="B174" s="88" t="s">
        <v>176</v>
      </c>
      <c r="C174" s="88"/>
      <c r="D174" s="88"/>
      <c r="E174" s="88"/>
      <c r="F174" s="88"/>
      <c r="G174" s="88"/>
      <c r="H174" s="88"/>
      <c r="I174" s="88"/>
      <c r="J174" s="20" t="n">
        <f aca="false">J149</f>
        <v>381.468373253167</v>
      </c>
    </row>
    <row r="175" customFormat="false" ht="15.15" hidden="false" customHeight="true" outlineLevel="0" collapsed="false">
      <c r="A175" s="89" t="s">
        <v>177</v>
      </c>
      <c r="B175" s="89"/>
      <c r="C175" s="89"/>
      <c r="D175" s="89"/>
      <c r="E175" s="89"/>
      <c r="F175" s="89"/>
      <c r="G175" s="89"/>
      <c r="H175" s="89"/>
      <c r="I175" s="89"/>
      <c r="J175" s="69" t="n">
        <f aca="false">SUM(J170:J174)</f>
        <v>3217.66445691983</v>
      </c>
    </row>
    <row r="176" customFormat="false" ht="15.15" hidden="false" customHeight="true" outlineLevel="0" collapsed="false">
      <c r="A176" s="87" t="s">
        <v>93</v>
      </c>
      <c r="B176" s="88" t="s">
        <v>178</v>
      </c>
      <c r="C176" s="88"/>
      <c r="D176" s="88"/>
      <c r="E176" s="88"/>
      <c r="F176" s="88"/>
      <c r="G176" s="88"/>
      <c r="H176" s="88"/>
      <c r="I176" s="88"/>
      <c r="J176" s="20" t="n">
        <f aca="false">J166</f>
        <v>914.321477132089</v>
      </c>
    </row>
    <row r="177" customFormat="false" ht="15.15" hidden="false" customHeight="true" outlineLevel="0" collapsed="false">
      <c r="A177" s="89" t="s">
        <v>179</v>
      </c>
      <c r="B177" s="89"/>
      <c r="C177" s="89"/>
      <c r="D177" s="89"/>
      <c r="E177" s="89"/>
      <c r="F177" s="89"/>
      <c r="G177" s="89"/>
      <c r="H177" s="89"/>
      <c r="I177" s="89"/>
      <c r="J177" s="69" t="n">
        <f aca="false">SUM(J175:J176)</f>
        <v>4131.98593405192</v>
      </c>
    </row>
    <row r="178" customFormat="false" ht="15.15" hidden="false" customHeight="true" outlineLevel="0" collapsed="false">
      <c r="A178" s="90" t="s">
        <v>180</v>
      </c>
      <c r="B178" s="90"/>
      <c r="C178" s="90"/>
      <c r="D178" s="90"/>
      <c r="E178" s="90"/>
      <c r="F178" s="90"/>
      <c r="G178" s="90"/>
      <c r="H178" s="90"/>
      <c r="I178" s="91" t="n">
        <f aca="false">J177</f>
        <v>4131.98593405192</v>
      </c>
      <c r="J178" s="91"/>
    </row>
    <row r="179" customFormat="false" ht="15.15" hidden="false" customHeight="true" outlineLevel="0" collapsed="false">
      <c r="A179" s="92" t="s">
        <v>181</v>
      </c>
      <c r="B179" s="92"/>
      <c r="C179" s="92"/>
      <c r="D179" s="92"/>
      <c r="E179" s="92"/>
      <c r="F179" s="92"/>
      <c r="G179" s="92"/>
      <c r="H179" s="92"/>
      <c r="I179" s="92"/>
      <c r="J179" s="92"/>
    </row>
    <row r="180" customFormat="false" ht="15.15" hidden="false" customHeight="true" outlineLevel="0" collapsed="false">
      <c r="A180" s="93" t="s">
        <v>182</v>
      </c>
      <c r="B180" s="93"/>
      <c r="C180" s="93"/>
      <c r="D180" s="93"/>
      <c r="E180" s="93"/>
      <c r="F180" s="93"/>
      <c r="G180" s="93"/>
      <c r="H180" s="93"/>
      <c r="I180" s="94" t="n">
        <v>12</v>
      </c>
      <c r="J180" s="94"/>
    </row>
    <row r="181" customFormat="false" ht="14.65" hidden="false" customHeight="false" outlineLevel="0" collapsed="false">
      <c r="A181" s="95"/>
      <c r="B181" s="95"/>
      <c r="C181" s="95"/>
      <c r="D181" s="95"/>
      <c r="E181" s="95"/>
      <c r="F181" s="95"/>
      <c r="G181" s="95"/>
      <c r="H181" s="95"/>
      <c r="I181" s="95"/>
      <c r="J181" s="95"/>
    </row>
    <row r="182" customFormat="false" ht="14.65" hidden="false" customHeight="true" outlineLevel="0" collapsed="false">
      <c r="A182" s="96" t="s">
        <v>183</v>
      </c>
      <c r="B182" s="96"/>
      <c r="C182" s="96"/>
      <c r="D182" s="96"/>
      <c r="E182" s="96"/>
      <c r="F182" s="96"/>
      <c r="G182" s="96"/>
      <c r="H182" s="96"/>
      <c r="I182" s="18" t="n">
        <f aca="false">4131.99*12</f>
        <v>49583.88</v>
      </c>
      <c r="J182" s="18"/>
    </row>
    <row r="183" customFormat="false" ht="14.65" hidden="false" customHeight="false" outlineLevel="0" collapsed="false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customFormat="false" ht="14.65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customFormat="false" ht="14.65" hidden="false" customHeight="false" outlineLevel="0" collapsed="false">
      <c r="A185" s="97" t="s">
        <v>184</v>
      </c>
      <c r="B185" s="97"/>
      <c r="C185" s="97"/>
      <c r="D185" s="97"/>
      <c r="E185" s="97"/>
      <c r="F185" s="97"/>
      <c r="G185" s="97" t="s">
        <v>185</v>
      </c>
      <c r="H185" s="97"/>
      <c r="I185" s="97"/>
      <c r="J185" s="97"/>
    </row>
    <row r="186" customFormat="false" ht="14.65" hidden="false" customHeight="false" outlineLevel="0" collapsed="false">
      <c r="A186" s="98" t="s">
        <v>186</v>
      </c>
      <c r="B186" s="98"/>
      <c r="C186" s="98"/>
      <c r="D186" s="98"/>
      <c r="E186" s="98"/>
      <c r="F186" s="98"/>
      <c r="G186" s="45" t="n">
        <v>4</v>
      </c>
      <c r="H186" s="45"/>
      <c r="I186" s="45"/>
      <c r="J186" s="45"/>
    </row>
    <row r="187" customFormat="false" ht="14.65" hidden="false" customHeight="false" outlineLevel="0" collapsed="false">
      <c r="A187" s="95"/>
      <c r="B187" s="95"/>
      <c r="C187" s="95"/>
      <c r="D187" s="95"/>
      <c r="E187" s="95"/>
      <c r="F187" s="95"/>
      <c r="G187" s="95"/>
      <c r="H187" s="95"/>
      <c r="I187" s="95"/>
      <c r="J187" s="95"/>
    </row>
  </sheetData>
  <mergeCells count="234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B153:H153"/>
    <mergeCell ref="A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A166:I166"/>
    <mergeCell ref="A167:J167"/>
    <mergeCell ref="A168:J168"/>
    <mergeCell ref="A169:I169"/>
    <mergeCell ref="B170:I170"/>
    <mergeCell ref="B171:I171"/>
    <mergeCell ref="B172:I172"/>
    <mergeCell ref="B173:I173"/>
    <mergeCell ref="B174:I174"/>
    <mergeCell ref="A175:I175"/>
    <mergeCell ref="B176:I176"/>
    <mergeCell ref="A177:I177"/>
    <mergeCell ref="A178:H178"/>
    <mergeCell ref="I178:J178"/>
    <mergeCell ref="A179:J179"/>
    <mergeCell ref="A180:H180"/>
    <mergeCell ref="I180:J180"/>
    <mergeCell ref="A181:J181"/>
    <mergeCell ref="A182:H182"/>
    <mergeCell ref="I182:J182"/>
    <mergeCell ref="A183:J183"/>
    <mergeCell ref="A184:J184"/>
    <mergeCell ref="A185:F185"/>
    <mergeCell ref="G185:J185"/>
    <mergeCell ref="A186:F186"/>
    <mergeCell ref="G186:J186"/>
    <mergeCell ref="A187:J187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7"/>
  <sheetViews>
    <sheetView showFormulas="false" showGridLines="true" showRowColHeaders="true" showZeros="true" rightToLeft="false" tabSelected="false" showOutlineSymbols="true" defaultGridColor="true" view="normal" topLeftCell="A167" colorId="64" zoomScale="100" zoomScaleNormal="100" zoomScalePageLayoutView="100" workbookViewId="0">
      <selection pane="topLeft" activeCell="I182" activeCellId="0" sqref="I182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187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188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11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14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1" t="s">
        <v>21</v>
      </c>
      <c r="B13" s="11"/>
      <c r="C13" s="11"/>
      <c r="D13" s="11"/>
      <c r="E13" s="11"/>
      <c r="F13" s="11"/>
      <c r="G13" s="12" t="s">
        <v>22</v>
      </c>
      <c r="H13" s="12"/>
      <c r="I13" s="13" t="n">
        <v>0</v>
      </c>
      <c r="J13" s="13"/>
    </row>
    <row r="14" customFormat="false" ht="15.15" hidden="false" customHeight="true" outlineLevel="0" collapsed="false">
      <c r="A14" s="11" t="s">
        <v>23</v>
      </c>
      <c r="B14" s="11"/>
      <c r="C14" s="11"/>
      <c r="D14" s="11"/>
      <c r="E14" s="11"/>
      <c r="F14" s="11"/>
      <c r="G14" s="12" t="s">
        <v>22</v>
      </c>
      <c r="H14" s="12"/>
      <c r="I14" s="13" t="n">
        <v>2028.47</v>
      </c>
      <c r="J14" s="13"/>
    </row>
    <row r="15" customFormat="false" ht="15.15" hidden="false" customHeight="true" outlineLevel="0" collapsed="false">
      <c r="A15" s="11" t="s">
        <v>24</v>
      </c>
      <c r="B15" s="11"/>
      <c r="C15" s="11"/>
      <c r="D15" s="11"/>
      <c r="E15" s="11"/>
      <c r="F15" s="11"/>
      <c r="G15" s="12" t="s">
        <v>22</v>
      </c>
      <c r="H15" s="12"/>
      <c r="I15" s="13" t="n">
        <v>0</v>
      </c>
      <c r="J15" s="13"/>
    </row>
    <row r="16" customFormat="false" ht="15.15" hidden="false" customHeight="true" outlineLevel="0" collapsed="false">
      <c r="A16" s="11" t="s">
        <v>25</v>
      </c>
      <c r="B16" s="11"/>
      <c r="C16" s="11"/>
      <c r="D16" s="11"/>
      <c r="E16" s="11"/>
      <c r="F16" s="11"/>
      <c r="G16" s="12" t="s">
        <v>22</v>
      </c>
      <c r="H16" s="12"/>
      <c r="I16" s="13" t="n">
        <v>741.77</v>
      </c>
      <c r="J16" s="13"/>
    </row>
    <row r="17" customFormat="false" ht="15.15" hidden="false" customHeight="true" outlineLevel="0" collapsed="false">
      <c r="A17" s="11" t="s">
        <v>26</v>
      </c>
      <c r="B17" s="11"/>
      <c r="C17" s="11"/>
      <c r="D17" s="11"/>
      <c r="E17" s="11"/>
      <c r="F17" s="11"/>
      <c r="G17" s="12" t="s">
        <v>22</v>
      </c>
      <c r="H17" s="12"/>
      <c r="I17" s="13" t="n">
        <v>0</v>
      </c>
      <c r="J17" s="13"/>
    </row>
    <row r="18" customFormat="false" ht="15.15" hidden="false" customHeight="true" outlineLevel="0" collapsed="false">
      <c r="A18" s="11" t="s">
        <v>27</v>
      </c>
      <c r="B18" s="11"/>
      <c r="C18" s="11"/>
      <c r="D18" s="11" t="s">
        <v>28</v>
      </c>
      <c r="E18" s="11" t="s">
        <v>29</v>
      </c>
      <c r="F18" s="11" t="s">
        <v>30</v>
      </c>
      <c r="G18" s="12" t="s">
        <v>22</v>
      </c>
      <c r="H18" s="12"/>
      <c r="I18" s="13" t="n">
        <v>0</v>
      </c>
      <c r="J18" s="13"/>
    </row>
    <row r="19" customFormat="false" ht="26.95" hidden="false" customHeight="true" outlineLevel="0" collapsed="false">
      <c r="A19" s="14" t="s">
        <v>31</v>
      </c>
      <c r="B19" s="14"/>
      <c r="C19" s="14"/>
      <c r="D19" s="14"/>
      <c r="E19" s="14"/>
      <c r="F19" s="14"/>
      <c r="G19" s="15" t="s">
        <v>22</v>
      </c>
      <c r="H19" s="15"/>
      <c r="I19" s="16" t="n">
        <v>199.48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2969.72</v>
      </c>
      <c r="J20" s="18"/>
    </row>
    <row r="21" customFormat="false" ht="14.65" hidden="false" customHeight="false" outlineLevel="0" collapsed="false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customFormat="false" ht="15.15" hidden="false" customHeight="true" outlineLevel="0" collapsed="false">
      <c r="A22" s="11" t="s">
        <v>33</v>
      </c>
      <c r="B22" s="11"/>
      <c r="C22" s="11"/>
      <c r="D22" s="11"/>
      <c r="E22" s="11"/>
      <c r="F22" s="11"/>
      <c r="G22" s="11"/>
      <c r="H22" s="12" t="s">
        <v>22</v>
      </c>
      <c r="I22" s="12"/>
      <c r="J22" s="20" t="n">
        <v>2789.92</v>
      </c>
    </row>
    <row r="23" customFormat="false" ht="15.15" hidden="false" customHeight="true" outlineLevel="0" collapsed="false">
      <c r="A23" s="11" t="s">
        <v>34</v>
      </c>
      <c r="B23" s="11"/>
      <c r="C23" s="11"/>
      <c r="D23" s="11"/>
      <c r="E23" s="11"/>
      <c r="F23" s="11"/>
      <c r="G23" s="11"/>
      <c r="H23" s="21" t="s">
        <v>22</v>
      </c>
      <c r="I23" s="21"/>
      <c r="J23" s="20" t="n">
        <v>546.07</v>
      </c>
    </row>
    <row r="24" customFormat="false" ht="15.15" hidden="false" customHeight="true" outlineLevel="0" collapsed="false">
      <c r="A24" s="11" t="s">
        <v>35</v>
      </c>
      <c r="B24" s="11"/>
      <c r="C24" s="11"/>
      <c r="D24" s="11"/>
      <c r="E24" s="11"/>
      <c r="F24" s="11"/>
      <c r="G24" s="11"/>
      <c r="H24" s="12" t="s">
        <v>22</v>
      </c>
      <c r="I24" s="12"/>
      <c r="J24" s="20" t="n">
        <v>1536.37</v>
      </c>
    </row>
    <row r="25" customFormat="false" ht="15.15" hidden="false" customHeight="true" outlineLevel="0" collapsed="false">
      <c r="A25" s="11" t="s">
        <v>36</v>
      </c>
      <c r="B25" s="11"/>
      <c r="C25" s="11"/>
      <c r="D25" s="11"/>
      <c r="E25" s="11"/>
      <c r="F25" s="11"/>
      <c r="G25" s="11"/>
      <c r="H25" s="21" t="s">
        <v>22</v>
      </c>
      <c r="I25" s="21"/>
      <c r="J25" s="20" t="n">
        <v>0</v>
      </c>
    </row>
    <row r="26" customFormat="false" ht="15.15" hidden="false" customHeight="true" outlineLevel="0" collapsed="false">
      <c r="A26" s="11" t="s">
        <v>37</v>
      </c>
      <c r="B26" s="11"/>
      <c r="C26" s="11"/>
      <c r="D26" s="11"/>
      <c r="E26" s="11"/>
      <c r="F26" s="11"/>
      <c r="G26" s="11"/>
      <c r="H26" s="21" t="s">
        <v>22</v>
      </c>
      <c r="I26" s="21"/>
      <c r="J26" s="20" t="n">
        <v>0</v>
      </c>
    </row>
    <row r="27" customFormat="false" ht="15.15" hidden="false" customHeight="true" outlineLevel="0" collapsed="false">
      <c r="A27" s="11" t="s">
        <v>38</v>
      </c>
      <c r="B27" s="11"/>
      <c r="C27" s="11"/>
      <c r="D27" s="11"/>
      <c r="E27" s="11"/>
      <c r="F27" s="11"/>
      <c r="G27" s="11"/>
      <c r="H27" s="12" t="s">
        <v>22</v>
      </c>
      <c r="I27" s="12"/>
      <c r="J27" s="2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4872.36</v>
      </c>
    </row>
    <row r="29" customFormat="false" ht="14.65" hidden="false" customHeight="false" outlineLevel="0" collapsed="false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customFormat="false" ht="15.15" hidden="false" customHeight="true" outlineLevel="0" collapsed="false">
      <c r="A30" s="11" t="s">
        <v>40</v>
      </c>
      <c r="B30" s="11"/>
      <c r="C30" s="11"/>
      <c r="D30" s="11"/>
      <c r="E30" s="11"/>
      <c r="F30" s="11"/>
      <c r="G30" s="11"/>
      <c r="H30" s="12" t="s">
        <v>22</v>
      </c>
      <c r="I30" s="12"/>
      <c r="J30" s="20" t="n">
        <v>48.36</v>
      </c>
    </row>
    <row r="31" customFormat="false" ht="15.15" hidden="false" customHeight="true" outlineLevel="0" collapsed="false">
      <c r="A31" s="11" t="s">
        <v>41</v>
      </c>
      <c r="B31" s="11"/>
      <c r="C31" s="11"/>
      <c r="D31" s="11"/>
      <c r="E31" s="11"/>
      <c r="F31" s="11"/>
      <c r="G31" s="11"/>
      <c r="H31" s="12" t="s">
        <v>22</v>
      </c>
      <c r="I31" s="12"/>
      <c r="J31" s="20" t="n">
        <v>363.62</v>
      </c>
    </row>
    <row r="32" customFormat="false" ht="15.15" hidden="false" customHeight="true" outlineLevel="0" collapsed="false">
      <c r="A32" s="11" t="s">
        <v>42</v>
      </c>
      <c r="B32" s="11"/>
      <c r="C32" s="11"/>
      <c r="D32" s="11"/>
      <c r="E32" s="11"/>
      <c r="F32" s="11"/>
      <c r="G32" s="11"/>
      <c r="H32" s="12" t="s">
        <v>22</v>
      </c>
      <c r="I32" s="12"/>
      <c r="J32" s="20" t="n">
        <v>411.98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823.96</v>
      </c>
    </row>
    <row r="34" customFormat="false" ht="14.65" hidden="false" customHeight="false" outlineLevel="0" collapsed="false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customFormat="false" ht="15.15" hidden="false" customHeight="true" outlineLevel="0" collapsed="false">
      <c r="A35" s="23" t="s">
        <v>44</v>
      </c>
      <c r="B35" s="23"/>
      <c r="C35" s="23"/>
      <c r="D35" s="23"/>
      <c r="E35" s="23"/>
      <c r="F35" s="23"/>
      <c r="G35" s="23"/>
      <c r="H35" s="12" t="s">
        <v>22</v>
      </c>
      <c r="I35" s="12"/>
      <c r="J35" s="20" t="n">
        <v>0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n">
        <f aca="false">J35</f>
        <v>0</v>
      </c>
    </row>
    <row r="37" customFormat="false" ht="14.65" hidden="false" customHeight="false" outlineLevel="0" collapsed="false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customFormat="false" ht="15.15" hidden="false" customHeight="false" outlineLevel="0" collapsed="false">
      <c r="A38" s="23" t="s">
        <v>46</v>
      </c>
      <c r="B38" s="23"/>
      <c r="C38" s="23"/>
      <c r="D38" s="23"/>
      <c r="E38" s="23"/>
      <c r="F38" s="23"/>
      <c r="G38" s="23"/>
      <c r="H38" s="21" t="s">
        <v>22</v>
      </c>
      <c r="I38" s="21"/>
      <c r="J38" s="24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customFormat="false" ht="15.15" hidden="false" customHeight="false" outlineLevel="0" collapsed="false">
      <c r="A41" s="25" t="s">
        <v>48</v>
      </c>
      <c r="B41" s="25"/>
      <c r="C41" s="25"/>
      <c r="D41" s="25"/>
      <c r="E41" s="25"/>
      <c r="F41" s="25"/>
      <c r="G41" s="25"/>
      <c r="H41" s="21" t="s">
        <v>22</v>
      </c>
      <c r="I41" s="21"/>
      <c r="J41" s="26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ROUND(I20+J28+J33+J36+J39,2)</f>
        <v>8666.04</v>
      </c>
    </row>
    <row r="45" customFormat="false" ht="14.65" hidden="false" customHeight="false" outlineLevel="0" collapsed="false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customFormat="false" ht="14.65" hidden="false" customHeight="false" outlineLevel="0" collapsed="false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6" t="n">
        <v>1</v>
      </c>
      <c r="B50" s="3" t="s">
        <v>53</v>
      </c>
      <c r="C50" s="3"/>
      <c r="D50" s="3"/>
      <c r="E50" s="3"/>
      <c r="F50" s="3"/>
      <c r="G50" s="3"/>
      <c r="H50" s="29" t="s">
        <v>54</v>
      </c>
      <c r="I50" s="29"/>
      <c r="J50" s="29"/>
    </row>
    <row r="51" customFormat="false" ht="15.15" hidden="false" customHeight="true" outlineLevel="0" collapsed="false">
      <c r="A51" s="6" t="n">
        <v>2</v>
      </c>
      <c r="B51" s="3" t="s">
        <v>55</v>
      </c>
      <c r="C51" s="3"/>
      <c r="D51" s="3"/>
      <c r="E51" s="3"/>
      <c r="F51" s="3"/>
      <c r="G51" s="3"/>
      <c r="H51" s="29" t="n">
        <v>5143</v>
      </c>
      <c r="I51" s="29"/>
      <c r="J51" s="29"/>
    </row>
    <row r="52" customFormat="false" ht="15.15" hidden="false" customHeight="true" outlineLevel="0" collapsed="false">
      <c r="A52" s="6" t="n">
        <v>3</v>
      </c>
      <c r="B52" s="3" t="s">
        <v>56</v>
      </c>
      <c r="C52" s="3"/>
      <c r="D52" s="3"/>
      <c r="E52" s="3"/>
      <c r="F52" s="3"/>
      <c r="G52" s="3"/>
      <c r="H52" s="29" t="n">
        <v>1096.35</v>
      </c>
      <c r="I52" s="29"/>
      <c r="J52" s="29"/>
    </row>
    <row r="53" customFormat="false" ht="15.15" hidden="false" customHeight="true" outlineLevel="0" collapsed="false">
      <c r="A53" s="6" t="n">
        <v>4</v>
      </c>
      <c r="B53" s="3" t="s">
        <v>57</v>
      </c>
      <c r="C53" s="3"/>
      <c r="D53" s="3"/>
      <c r="E53" s="3"/>
      <c r="F53" s="3"/>
      <c r="G53" s="3"/>
      <c r="H53" s="29" t="s">
        <v>58</v>
      </c>
      <c r="I53" s="29"/>
      <c r="J53" s="29"/>
    </row>
    <row r="54" customFormat="false" ht="15.15" hidden="false" customHeight="true" outlineLevel="0" collapsed="false">
      <c r="A54" s="6" t="n">
        <v>5</v>
      </c>
      <c r="B54" s="3" t="s">
        <v>59</v>
      </c>
      <c r="C54" s="3"/>
      <c r="D54" s="3"/>
      <c r="E54" s="3"/>
      <c r="F54" s="3"/>
      <c r="G54" s="3"/>
      <c r="H54" s="29" t="s">
        <v>189</v>
      </c>
      <c r="I54" s="29"/>
      <c r="J54" s="29"/>
    </row>
    <row r="55" customFormat="false" ht="14.65" hidden="false" customHeight="false" outlineLevel="0" collapsed="false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0.4</v>
      </c>
      <c r="J62" s="32" t="n">
        <f aca="false">ROUND(I62*J61,2)</f>
        <v>438.54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1534.89</v>
      </c>
    </row>
    <row r="64" customFormat="false" ht="14.65" hidden="false" customHeight="false" outlineLevel="0" collapsed="false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5.15" hidden="false" customHeight="false" outlineLevel="0" collapsed="false">
      <c r="A69" s="19" t="s">
        <v>73</v>
      </c>
      <c r="B69" s="38" t="s">
        <v>74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127.86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127.86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42.67</v>
      </c>
    </row>
    <row r="73" customFormat="false" ht="14.65" hidden="false" customHeight="false" outlineLevel="0" collapsed="false">
      <c r="A73" s="45" t="s">
        <v>79</v>
      </c>
      <c r="B73" s="45"/>
      <c r="C73" s="45"/>
      <c r="D73" s="45"/>
      <c r="E73" s="45"/>
      <c r="F73" s="45"/>
      <c r="G73" s="45"/>
      <c r="H73" s="45"/>
      <c r="I73" s="45"/>
      <c r="J73" s="46" t="n">
        <f aca="false">SUM(J70:J72)</f>
        <v>298.39</v>
      </c>
    </row>
    <row r="74" customFormat="false" ht="14.65" hidden="false" customHeight="false" outlineLevel="0" collapsed="false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customFormat="false" ht="14.65" hidden="false" customHeight="false" outlineLevel="0" collapsed="false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19" t="s">
        <v>6</v>
      </c>
      <c r="B78" s="38" t="s">
        <v>85</v>
      </c>
      <c r="C78" s="38"/>
      <c r="D78" s="38"/>
      <c r="E78" s="38"/>
      <c r="F78" s="38"/>
      <c r="G78" s="38"/>
      <c r="H78" s="38"/>
      <c r="I78" s="48" t="n">
        <v>0.2</v>
      </c>
      <c r="J78" s="49" t="n">
        <f aca="false">ROUND(($J$63+$J$73)*I78,2)</f>
        <v>366.66</v>
      </c>
    </row>
    <row r="79" customFormat="false" ht="14.65" hidden="false" customHeight="false" outlineLevel="0" collapsed="false">
      <c r="A79" s="19" t="s">
        <v>9</v>
      </c>
      <c r="B79" s="38" t="s">
        <v>86</v>
      </c>
      <c r="C79" s="38"/>
      <c r="D79" s="38"/>
      <c r="E79" s="38"/>
      <c r="F79" s="38"/>
      <c r="G79" s="38"/>
      <c r="H79" s="38"/>
      <c r="I79" s="50" t="n">
        <v>0.025</v>
      </c>
      <c r="J79" s="49" t="n">
        <f aca="false">ROUND(($J$63+$J$73)*I79,2)</f>
        <v>45.83</v>
      </c>
    </row>
    <row r="80" customFormat="false" ht="46.3" hidden="false" customHeight="true" outlineLevel="0" collapsed="false">
      <c r="A80" s="19" t="s">
        <v>12</v>
      </c>
      <c r="B80" s="40" t="s">
        <v>87</v>
      </c>
      <c r="C80" s="40"/>
      <c r="D80" s="40"/>
      <c r="E80" s="51" t="s">
        <v>88</v>
      </c>
      <c r="F80" s="52" t="n">
        <v>0.03</v>
      </c>
      <c r="G80" s="51" t="s">
        <v>89</v>
      </c>
      <c r="H80" s="53" t="n">
        <v>1</v>
      </c>
      <c r="I80" s="54" t="n">
        <f aca="false">ROUND((F80*H80),6)</f>
        <v>0.03</v>
      </c>
      <c r="J80" s="49" t="n">
        <f aca="false">ROUND(($J$63+$J$73)*I80,2)</f>
        <v>55</v>
      </c>
    </row>
    <row r="81" customFormat="false" ht="14.65" hidden="false" customHeight="false" outlineLevel="0" collapsed="false">
      <c r="A81" s="19" t="s">
        <v>15</v>
      </c>
      <c r="B81" s="38" t="s">
        <v>90</v>
      </c>
      <c r="C81" s="38"/>
      <c r="D81" s="38"/>
      <c r="E81" s="38"/>
      <c r="F81" s="38"/>
      <c r="G81" s="38"/>
      <c r="H81" s="38"/>
      <c r="I81" s="48" t="n">
        <v>0.015</v>
      </c>
      <c r="J81" s="49" t="n">
        <f aca="false">ROUND(($J$63+$J$73)*I81,2)</f>
        <v>27.5</v>
      </c>
    </row>
    <row r="82" customFormat="false" ht="14.65" hidden="false" customHeight="false" outlineLevel="0" collapsed="false">
      <c r="A82" s="19" t="s">
        <v>91</v>
      </c>
      <c r="B82" s="38" t="s">
        <v>92</v>
      </c>
      <c r="C82" s="38"/>
      <c r="D82" s="38"/>
      <c r="E82" s="38"/>
      <c r="F82" s="38"/>
      <c r="G82" s="38"/>
      <c r="H82" s="38"/>
      <c r="I82" s="48" t="n">
        <v>0.01</v>
      </c>
      <c r="J82" s="49" t="n">
        <f aca="false">ROUND(($J$63+$J$73)*I82,2)</f>
        <v>18.33</v>
      </c>
    </row>
    <row r="83" customFormat="false" ht="14.65" hidden="false" customHeight="false" outlineLevel="0" collapsed="false">
      <c r="A83" s="19" t="s">
        <v>93</v>
      </c>
      <c r="B83" s="38" t="s">
        <v>94</v>
      </c>
      <c r="C83" s="38"/>
      <c r="D83" s="38"/>
      <c r="E83" s="38"/>
      <c r="F83" s="38"/>
      <c r="G83" s="38"/>
      <c r="H83" s="38"/>
      <c r="I83" s="50" t="n">
        <v>0.006</v>
      </c>
      <c r="J83" s="49" t="n">
        <f aca="false">ROUND(($J$63+$J$73)*I83,2)</f>
        <v>11</v>
      </c>
    </row>
    <row r="84" customFormat="false" ht="14.65" hidden="false" customHeight="false" outlineLevel="0" collapsed="false">
      <c r="A84" s="19" t="s">
        <v>95</v>
      </c>
      <c r="B84" s="38" t="s">
        <v>96</v>
      </c>
      <c r="C84" s="38"/>
      <c r="D84" s="38"/>
      <c r="E84" s="38"/>
      <c r="F84" s="38"/>
      <c r="G84" s="38"/>
      <c r="H84" s="38"/>
      <c r="I84" s="48" t="n">
        <v>0.002</v>
      </c>
      <c r="J84" s="49" t="n">
        <f aca="false">ROUND(($J$63+$J$73)*I84,2)</f>
        <v>3.67</v>
      </c>
    </row>
    <row r="85" customFormat="false" ht="14.65" hidden="false" customHeight="false" outlineLevel="0" collapsed="false">
      <c r="A85" s="19" t="s">
        <v>95</v>
      </c>
      <c r="B85" s="38" t="s">
        <v>97</v>
      </c>
      <c r="C85" s="38"/>
      <c r="D85" s="38"/>
      <c r="E85" s="38"/>
      <c r="F85" s="38"/>
      <c r="G85" s="38"/>
      <c r="H85" s="38"/>
      <c r="I85" s="48"/>
      <c r="J85" s="49" t="n">
        <f aca="false">SUM(J78:J84)</f>
        <v>527.99</v>
      </c>
    </row>
    <row r="86" customFormat="false" ht="14.65" hidden="false" customHeight="false" outlineLevel="0" collapsed="false">
      <c r="A86" s="19" t="s">
        <v>98</v>
      </c>
      <c r="B86" s="38" t="s">
        <v>99</v>
      </c>
      <c r="C86" s="38"/>
      <c r="D86" s="38"/>
      <c r="E86" s="38"/>
      <c r="F86" s="38"/>
      <c r="G86" s="38"/>
      <c r="H86" s="38"/>
      <c r="I86" s="50" t="n">
        <v>0.08</v>
      </c>
      <c r="J86" s="49" t="n">
        <f aca="false">ROUND(($J$63+$J$73)*I86,2)</f>
        <v>146.66</v>
      </c>
    </row>
    <row r="87" customFormat="false" ht="14.65" hidden="false" customHeight="false" outlineLevel="0" collapsed="false">
      <c r="A87" s="46" t="s">
        <v>79</v>
      </c>
      <c r="B87" s="46"/>
      <c r="C87" s="46"/>
      <c r="D87" s="46"/>
      <c r="E87" s="46"/>
      <c r="F87" s="46"/>
      <c r="G87" s="46"/>
      <c r="H87" s="46"/>
      <c r="I87" s="55" t="n">
        <f aca="false">SUM(I78:I86)</f>
        <v>0.368</v>
      </c>
      <c r="J87" s="56" t="n">
        <f aca="false">SUM(J85:J86)</f>
        <v>674.65</v>
      </c>
    </row>
    <row r="88" customFormat="false" ht="14.65" hidden="false" customHeight="false" outlineLevel="0" collapsed="false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customFormat="false" ht="14.65" hidden="false" customHeight="false" outlineLevel="0" collapsed="false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19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57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19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60" t="s">
        <v>105</v>
      </c>
    </row>
    <row r="94" customFormat="false" ht="14.65" hidden="false" customHeight="false" outlineLevel="0" collapsed="false">
      <c r="A94" s="19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60"/>
    </row>
    <row r="95" customFormat="false" ht="14.65" hidden="false" customHeight="false" outlineLevel="0" collapsed="false">
      <c r="A95" s="19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60"/>
    </row>
    <row r="96" customFormat="false" ht="15.15" hidden="false" customHeight="false" outlineLevel="0" collapsed="false">
      <c r="A96" s="19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57" t="n">
        <f aca="false">ROUND(I98*I97*(1-0.01),2)*1+ROUND(21.726*6*(1-0.01),2)*0</f>
        <v>435.6</v>
      </c>
    </row>
    <row r="97" customFormat="false" ht="15.15" hidden="false" customHeight="false" outlineLevel="0" collapsed="false">
      <c r="A97" s="19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60" t="s">
        <v>105</v>
      </c>
    </row>
    <row r="98" customFormat="false" ht="14.65" hidden="false" customHeight="false" outlineLevel="0" collapsed="false">
      <c r="A98" s="64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60"/>
    </row>
    <row r="99" customFormat="false" ht="15.15" hidden="false" customHeight="false" outlineLevel="0" collapsed="false">
      <c r="A99" s="19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57" t="n">
        <v>35.89</v>
      </c>
    </row>
    <row r="100" customFormat="false" ht="15.15" hidden="false" customHeight="true" outlineLevel="0" collapsed="false">
      <c r="A100" s="19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57" t="n">
        <f aca="false">(192.42*0.0197*6)/12</f>
        <v>1.895337</v>
      </c>
    </row>
    <row r="101" customFormat="false" ht="15.15" hidden="false" customHeight="true" outlineLevel="0" collapsed="false">
      <c r="A101" s="19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20" t="n">
        <v>75</v>
      </c>
    </row>
    <row r="102" customFormat="false" ht="15.15" hidden="false" customHeight="false" outlineLevel="0" collapsed="false">
      <c r="A102" s="19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20" t="n">
        <f aca="false">3*J61*0.001068</f>
        <v>3.5127054</v>
      </c>
    </row>
    <row r="103" customFormat="false" ht="14.65" hidden="false" customHeight="false" outlineLevel="0" collapsed="false">
      <c r="A103" s="46" t="s">
        <v>69</v>
      </c>
      <c r="B103" s="46"/>
      <c r="C103" s="46"/>
      <c r="D103" s="46"/>
      <c r="E103" s="46"/>
      <c r="F103" s="46"/>
      <c r="G103" s="46"/>
      <c r="H103" s="46"/>
      <c r="I103" s="46"/>
      <c r="J103" s="56" t="n">
        <f aca="false">SUM(J92:J101)</f>
        <v>641.005337</v>
      </c>
    </row>
    <row r="104" customFormat="false" ht="14.65" hidden="false" customHeight="false" outlineLevel="0" collapsed="false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customFormat="false" ht="25.25" hidden="false" customHeight="true" outlineLevel="0" collapsed="false">
      <c r="A105" s="30" t="s">
        <v>115</v>
      </c>
      <c r="B105" s="30"/>
      <c r="C105" s="30"/>
      <c r="D105" s="30"/>
      <c r="E105" s="30"/>
      <c r="F105" s="30"/>
      <c r="G105" s="30"/>
      <c r="H105" s="30"/>
      <c r="I105" s="30"/>
      <c r="J105" s="30"/>
    </row>
    <row r="106" customFormat="false" ht="14.65" hidden="false" customHeight="false" outlineLevel="0" collapsed="false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39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66" t="n">
        <f aca="false">J73</f>
        <v>298.39</v>
      </c>
    </row>
    <row r="110" customFormat="false" ht="15.15" hidden="false" customHeight="true" outlineLevel="0" collapsed="false">
      <c r="A110" s="39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66" t="n">
        <f aca="false">J87</f>
        <v>674.65</v>
      </c>
    </row>
    <row r="111" customFormat="false" ht="15.15" hidden="false" customHeight="true" outlineLevel="0" collapsed="false">
      <c r="A111" s="39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66" t="n">
        <f aca="false">J103</f>
        <v>641.005337</v>
      </c>
    </row>
    <row r="112" customFormat="false" ht="15.15" hidden="false" customHeight="true" outlineLevel="0" collapsed="false">
      <c r="A112" s="34" t="s">
        <v>79</v>
      </c>
      <c r="B112" s="34"/>
      <c r="C112" s="34"/>
      <c r="D112" s="34"/>
      <c r="E112" s="34"/>
      <c r="F112" s="34"/>
      <c r="G112" s="34"/>
      <c r="H112" s="34"/>
      <c r="I112" s="34"/>
      <c r="J112" s="67" t="n">
        <f aca="false">SUM(J109+J110+J111)</f>
        <v>1614.045337</v>
      </c>
    </row>
    <row r="113" customFormat="false" ht="14.65" hidden="false" customHeight="false" outlineLevel="0" collapsed="false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19" t="s">
        <v>6</v>
      </c>
      <c r="B116" s="40" t="s">
        <v>190</v>
      </c>
      <c r="C116" s="40"/>
      <c r="D116" s="40"/>
      <c r="E116" s="40"/>
      <c r="F116" s="40"/>
      <c r="G116" s="40"/>
      <c r="H116" s="40"/>
      <c r="I116" s="40"/>
      <c r="J116" s="49" t="n">
        <f aca="false">ROUND(((($J$63+$J112-J85))/12)+(($J$63+$J$73)*0.08)*0.4,0)*(0.4207)</f>
        <v>116.5339</v>
      </c>
    </row>
    <row r="117" customFormat="false" ht="24.7" hidden="false" customHeight="true" outlineLevel="0" collapsed="false">
      <c r="A117" s="19" t="s">
        <v>15</v>
      </c>
      <c r="B117" s="40" t="s">
        <v>191</v>
      </c>
      <c r="C117" s="40"/>
      <c r="D117" s="40"/>
      <c r="E117" s="40"/>
      <c r="F117" s="40"/>
      <c r="G117" s="40"/>
      <c r="H117" s="40"/>
      <c r="I117" s="40"/>
      <c r="J117" s="49" t="n">
        <f aca="false">ROUND(((($J$63+$J$112))/12)+(($J$63+$J$73)*0.08)*0.4,0)*(0.4207)</f>
        <v>135.0447</v>
      </c>
    </row>
    <row r="118" customFormat="false" ht="26.1" hidden="false" customHeight="true" outlineLevel="0" collapsed="false">
      <c r="A118" s="19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49" t="n">
        <f aca="false">(J73*0.018)</f>
        <v>5.37102</v>
      </c>
    </row>
    <row r="119" customFormat="false" ht="14.65" hidden="false" customHeight="false" outlineLevel="0" collapsed="false">
      <c r="A119" s="46" t="s">
        <v>79</v>
      </c>
      <c r="B119" s="46"/>
      <c r="C119" s="46"/>
      <c r="D119" s="46"/>
      <c r="E119" s="46"/>
      <c r="F119" s="46"/>
      <c r="G119" s="46"/>
      <c r="H119" s="46"/>
      <c r="I119" s="46"/>
      <c r="J119" s="56" t="n">
        <f aca="false">SUM(J116:J117)-J118</f>
        <v>246.20758</v>
      </c>
    </row>
    <row r="120" customFormat="false" ht="14.65" hidden="false" customHeight="fals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15.15" hidden="false" customHeight="true" outlineLevel="0" collapsed="false">
      <c r="A122" s="68" t="s">
        <v>126</v>
      </c>
      <c r="B122" s="68"/>
      <c r="C122" s="68"/>
      <c r="D122" s="68"/>
      <c r="E122" s="68"/>
      <c r="F122" s="68"/>
      <c r="G122" s="68"/>
      <c r="H122" s="68"/>
      <c r="I122" s="68"/>
      <c r="J122" s="69" t="n">
        <f aca="false">J63+J112+J119</f>
        <v>3395.142917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1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49" t="n">
        <f aca="false">ROUND(($J$122/30)*20.9589,0)/12</f>
        <v>197.666666666667</v>
      </c>
    </row>
    <row r="126" customFormat="false" ht="14.65" hidden="false" customHeight="false" outlineLevel="0" collapsed="false">
      <c r="A126" s="71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72" t="n">
        <f aca="false">ROUND(($J$122/30)*1,0)/12</f>
        <v>9.41666666666667</v>
      </c>
    </row>
    <row r="127" customFormat="false" ht="14.65" hidden="false" customHeight="false" outlineLevel="0" collapsed="false">
      <c r="A127" s="71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72" t="n">
        <f aca="false">ROUND((($J$122/30)*5)/12*0.015,2)</f>
        <v>0.71</v>
      </c>
    </row>
    <row r="128" customFormat="false" ht="14.65" hidden="false" customHeight="false" outlineLevel="0" collapsed="false">
      <c r="A128" s="71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73" t="n">
        <f aca="false">ROUND(($J$122/30)*0.9659,0)/12</f>
        <v>9.08333333333333</v>
      </c>
    </row>
    <row r="129" customFormat="false" ht="14.65" hidden="false" customHeight="false" outlineLevel="0" collapsed="false">
      <c r="A129" s="71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73" t="n">
        <f aca="false">ROUND(($J$122/30)*3.4932,0)/12</f>
        <v>32.9166666666667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73" t="n">
        <f aca="false">ROUND(($J$122/30)*0.2688,0)/12</f>
        <v>2.5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73" t="n">
        <f aca="false">ROUND(($J$122/30)*0.0427,0)/12</f>
        <v>0.416666666666667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73" t="n">
        <f aca="false">ROUND(($J$122/30)*0.0355,0)/12</f>
        <v>0.333333333333333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73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73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73" t="n">
        <f aca="false">ROUND(($J$122/30)*0.1997,0)/12</f>
        <v>1.91666666666667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49" t="n">
        <f aca="false">ROUND(($J$122/30)*2.4753,0)/12</f>
        <v>23.3333333333333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49" t="n">
        <f aca="false">ROUND(($J$122/30)*0.0098,0)/12</f>
        <v>0.0833333333333333</v>
      </c>
    </row>
    <row r="138" customFormat="false" ht="14.65" hidden="false" customHeight="false" outlineLevel="0" collapsed="false">
      <c r="A138" s="46" t="s">
        <v>79</v>
      </c>
      <c r="B138" s="46"/>
      <c r="C138" s="46"/>
      <c r="D138" s="46"/>
      <c r="E138" s="46"/>
      <c r="F138" s="46"/>
      <c r="G138" s="46"/>
      <c r="H138" s="46"/>
      <c r="I138" s="46"/>
      <c r="J138" s="56" t="n">
        <f aca="false">SUM(J125:J137)</f>
        <v>278.543333333333</v>
      </c>
    </row>
    <row r="139" customFormat="false" ht="14.65" hidden="false" customHeight="false" outlineLevel="0" collapsed="false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  <row r="140" customFormat="false" ht="15.15" hidden="false" customHeight="true" outlineLevel="0" collapsed="false">
      <c r="A140" s="7" t="s">
        <v>148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39" t="s">
        <v>128</v>
      </c>
      <c r="B142" s="40" t="s">
        <v>129</v>
      </c>
      <c r="C142" s="40"/>
      <c r="D142" s="40"/>
      <c r="E142" s="40"/>
      <c r="F142" s="40"/>
      <c r="G142" s="40"/>
      <c r="H142" s="40"/>
      <c r="I142" s="40"/>
      <c r="J142" s="49" t="n">
        <f aca="false">J138</f>
        <v>278.543333333333</v>
      </c>
    </row>
    <row r="143" customFormat="false" ht="14.65" hidden="false" customHeight="false" outlineLevel="0" collapsed="false">
      <c r="A143" s="19"/>
      <c r="B143" s="19"/>
      <c r="C143" s="19"/>
      <c r="D143" s="19"/>
      <c r="E143" s="19"/>
      <c r="F143" s="19"/>
      <c r="G143" s="19"/>
      <c r="H143" s="19"/>
      <c r="I143" s="19"/>
      <c r="J143" s="19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19" t="s">
        <v>6</v>
      </c>
      <c r="B146" s="38" t="s">
        <v>152</v>
      </c>
      <c r="C146" s="38"/>
      <c r="D146" s="38"/>
      <c r="E146" s="38"/>
      <c r="F146" s="38"/>
      <c r="G146" s="38"/>
      <c r="H146" s="38"/>
      <c r="I146" s="38"/>
      <c r="J146" s="57" t="n">
        <f aca="false">SUM(J63+J112+J119+J138)*0.0145</f>
        <v>53.2684506298333</v>
      </c>
    </row>
    <row r="147" customFormat="false" ht="14.65" hidden="false" customHeight="false" outlineLevel="0" collapsed="false">
      <c r="A147" s="19" t="s">
        <v>9</v>
      </c>
      <c r="B147" s="38" t="s">
        <v>153</v>
      </c>
      <c r="C147" s="38"/>
      <c r="D147" s="38"/>
      <c r="E147" s="38"/>
      <c r="F147" s="38"/>
      <c r="G147" s="38"/>
      <c r="H147" s="38"/>
      <c r="I147" s="38"/>
      <c r="J147" s="57" t="n">
        <f aca="false">SUM(J63+J112+J119+J138)*0.12</f>
        <v>440.84235004</v>
      </c>
    </row>
    <row r="148" customFormat="false" ht="15.15" hidden="false" customHeight="false" outlineLevel="0" collapsed="false">
      <c r="A148" s="19" t="s">
        <v>15</v>
      </c>
      <c r="B148" s="38" t="s">
        <v>154</v>
      </c>
      <c r="C148" s="38"/>
      <c r="D148" s="38"/>
      <c r="E148" s="38"/>
      <c r="F148" s="38"/>
      <c r="G148" s="38"/>
      <c r="H148" s="38"/>
      <c r="I148" s="38"/>
      <c r="J148" s="20" t="s">
        <v>155</v>
      </c>
    </row>
    <row r="149" customFormat="false" ht="15.15" hidden="false" customHeight="false" outlineLevel="0" collapsed="false">
      <c r="A149" s="46" t="s">
        <v>69</v>
      </c>
      <c r="B149" s="46"/>
      <c r="C149" s="46"/>
      <c r="D149" s="46"/>
      <c r="E149" s="46"/>
      <c r="F149" s="46"/>
      <c r="G149" s="46"/>
      <c r="H149" s="46"/>
      <c r="I149" s="46"/>
      <c r="J149" s="69" t="n">
        <f aca="false">SUM(J146:J148)</f>
        <v>494.110800669833</v>
      </c>
    </row>
    <row r="150" customFormat="false" ht="14.65" hidden="false" customHeight="false" outlineLevel="0" collapsed="false">
      <c r="A150" s="19"/>
      <c r="B150" s="19"/>
      <c r="C150" s="19"/>
      <c r="D150" s="19"/>
      <c r="E150" s="19"/>
      <c r="F150" s="19"/>
      <c r="G150" s="19"/>
      <c r="H150" s="19"/>
      <c r="I150" s="19"/>
      <c r="J150" s="19"/>
    </row>
    <row r="151" customFormat="false" ht="14.65" hidden="false" customHeight="false" outlineLevel="0" collapsed="false">
      <c r="A151" s="19"/>
      <c r="B151" s="19"/>
      <c r="C151" s="19"/>
      <c r="D151" s="19"/>
      <c r="E151" s="19"/>
      <c r="F151" s="19"/>
      <c r="G151" s="19"/>
      <c r="H151" s="19"/>
      <c r="I151" s="19"/>
      <c r="J151" s="19"/>
    </row>
    <row r="152" customFormat="false" ht="15.15" hidden="false" customHeight="true" outlineLevel="0" collapsed="false">
      <c r="A152" s="28" t="s">
        <v>156</v>
      </c>
      <c r="B152" s="28"/>
      <c r="C152" s="28"/>
      <c r="D152" s="28"/>
      <c r="E152" s="28"/>
      <c r="F152" s="28"/>
      <c r="G152" s="28"/>
      <c r="H152" s="28"/>
      <c r="I152" s="28"/>
      <c r="J152" s="28"/>
    </row>
    <row r="153" customFormat="false" ht="26.95" hidden="false" customHeight="false" outlineLevel="0" collapsed="false">
      <c r="A153" s="37" t="n">
        <v>6</v>
      </c>
      <c r="B153" s="37" t="s">
        <v>157</v>
      </c>
      <c r="C153" s="37"/>
      <c r="D153" s="37"/>
      <c r="E153" s="37"/>
      <c r="F153" s="37"/>
      <c r="G153" s="37"/>
      <c r="H153" s="37"/>
      <c r="I153" s="7" t="s">
        <v>83</v>
      </c>
      <c r="J153" s="76" t="s">
        <v>84</v>
      </c>
    </row>
    <row r="154" customFormat="false" ht="37.05" hidden="false" customHeight="true" outlineLevel="0" collapsed="false">
      <c r="A154" s="43" t="s">
        <v>158</v>
      </c>
      <c r="B154" s="43"/>
      <c r="C154" s="43"/>
      <c r="D154" s="43"/>
      <c r="E154" s="43"/>
      <c r="F154" s="43"/>
      <c r="G154" s="43"/>
      <c r="H154" s="43"/>
      <c r="I154" s="77" t="s">
        <v>105</v>
      </c>
      <c r="J154" s="78" t="n">
        <f aca="false">SUM(J63+J112+J119+J143+J149)</f>
        <v>3889.25371766983</v>
      </c>
    </row>
    <row r="155" customFormat="false" ht="14.65" hidden="false" customHeight="false" outlineLevel="0" collapsed="false">
      <c r="A155" s="19" t="s">
        <v>6</v>
      </c>
      <c r="B155" s="38" t="s">
        <v>159</v>
      </c>
      <c r="C155" s="38"/>
      <c r="D155" s="38"/>
      <c r="E155" s="38"/>
      <c r="F155" s="38"/>
      <c r="G155" s="38"/>
      <c r="H155" s="38"/>
      <c r="I155" s="50" t="n">
        <v>0.03</v>
      </c>
      <c r="J155" s="79"/>
    </row>
    <row r="156" customFormat="false" ht="14.65" hidden="false" customHeight="false" outlineLevel="0" collapsed="false">
      <c r="A156" s="19" t="s">
        <v>9</v>
      </c>
      <c r="B156" s="38" t="s">
        <v>160</v>
      </c>
      <c r="C156" s="38"/>
      <c r="D156" s="38"/>
      <c r="E156" s="38"/>
      <c r="F156" s="38"/>
      <c r="G156" s="38"/>
      <c r="H156" s="38"/>
      <c r="I156" s="50" t="n">
        <v>0.0679</v>
      </c>
      <c r="J156" s="79"/>
    </row>
    <row r="157" customFormat="false" ht="14.65" hidden="false" customHeight="false" outlineLevel="0" collapsed="false">
      <c r="A157" s="19" t="s">
        <v>12</v>
      </c>
      <c r="B157" s="38" t="s">
        <v>161</v>
      </c>
      <c r="C157" s="38"/>
      <c r="D157" s="38"/>
      <c r="E157" s="38"/>
      <c r="F157" s="38"/>
      <c r="G157" s="38"/>
      <c r="H157" s="38"/>
      <c r="I157" s="80" t="s">
        <v>105</v>
      </c>
      <c r="J157" s="81"/>
    </row>
    <row r="158" customFormat="false" ht="14.65" hidden="false" customHeight="false" outlineLevel="0" collapsed="false">
      <c r="A158" s="19"/>
      <c r="B158" s="38" t="s">
        <v>162</v>
      </c>
      <c r="C158" s="38"/>
      <c r="D158" s="38"/>
      <c r="E158" s="38"/>
      <c r="F158" s="38"/>
      <c r="G158" s="38"/>
      <c r="H158" s="38"/>
      <c r="I158" s="80" t="s">
        <v>105</v>
      </c>
      <c r="J158" s="81"/>
    </row>
    <row r="159" customFormat="false" ht="15.15" hidden="false" customHeight="false" outlineLevel="0" collapsed="false">
      <c r="A159" s="19"/>
      <c r="B159" s="38" t="s">
        <v>163</v>
      </c>
      <c r="C159" s="38"/>
      <c r="D159" s="38"/>
      <c r="E159" s="38"/>
      <c r="F159" s="38"/>
      <c r="G159" s="38"/>
      <c r="H159" s="38"/>
      <c r="I159" s="82" t="n">
        <v>0.076</v>
      </c>
      <c r="J159" s="79"/>
    </row>
    <row r="160" customFormat="false" ht="15.15" hidden="false" customHeight="false" outlineLevel="0" collapsed="false">
      <c r="A160" s="19"/>
      <c r="B160" s="38" t="s">
        <v>164</v>
      </c>
      <c r="C160" s="38"/>
      <c r="D160" s="38"/>
      <c r="E160" s="38"/>
      <c r="F160" s="38"/>
      <c r="G160" s="38"/>
      <c r="H160" s="38"/>
      <c r="I160" s="82" t="n">
        <v>0.0165</v>
      </c>
      <c r="J160" s="79"/>
    </row>
    <row r="161" customFormat="false" ht="26.1" hidden="false" customHeight="true" outlineLevel="0" collapsed="false">
      <c r="A161" s="19"/>
      <c r="B161" s="40" t="s">
        <v>165</v>
      </c>
      <c r="C161" s="40"/>
      <c r="D161" s="40"/>
      <c r="E161" s="40"/>
      <c r="F161" s="40"/>
      <c r="G161" s="40"/>
      <c r="H161" s="40"/>
      <c r="I161" s="83" t="s">
        <v>105</v>
      </c>
      <c r="J161" s="81"/>
    </row>
    <row r="162" customFormat="false" ht="26.1" hidden="false" customHeight="true" outlineLevel="0" collapsed="false">
      <c r="A162" s="19"/>
      <c r="B162" s="40" t="s">
        <v>166</v>
      </c>
      <c r="C162" s="40"/>
      <c r="D162" s="40"/>
      <c r="E162" s="40"/>
      <c r="F162" s="40"/>
      <c r="G162" s="40"/>
      <c r="H162" s="40"/>
      <c r="I162" s="83" t="s">
        <v>105</v>
      </c>
      <c r="J162" s="81"/>
    </row>
    <row r="163" customFormat="false" ht="15.15" hidden="false" customHeight="false" outlineLevel="0" collapsed="false">
      <c r="A163" s="19"/>
      <c r="B163" s="38" t="s">
        <v>167</v>
      </c>
      <c r="C163" s="38"/>
      <c r="D163" s="38"/>
      <c r="E163" s="38"/>
      <c r="F163" s="38"/>
      <c r="G163" s="38"/>
      <c r="H163" s="38"/>
      <c r="I163" s="83" t="s">
        <v>105</v>
      </c>
      <c r="J163" s="81"/>
    </row>
    <row r="164" customFormat="false" ht="15.15" hidden="false" customHeight="false" outlineLevel="0" collapsed="false">
      <c r="A164" s="19"/>
      <c r="B164" s="38" t="s">
        <v>168</v>
      </c>
      <c r="C164" s="38"/>
      <c r="D164" s="38"/>
      <c r="E164" s="38"/>
      <c r="F164" s="38"/>
      <c r="G164" s="38"/>
      <c r="H164" s="38"/>
      <c r="I164" s="83" t="s">
        <v>105</v>
      </c>
      <c r="J164" s="81"/>
    </row>
    <row r="165" customFormat="false" ht="15.15" hidden="false" customHeight="false" outlineLevel="0" collapsed="false">
      <c r="A165" s="19"/>
      <c r="B165" s="38" t="s">
        <v>169</v>
      </c>
      <c r="C165" s="38"/>
      <c r="D165" s="38"/>
      <c r="E165" s="38"/>
      <c r="F165" s="38"/>
      <c r="G165" s="38"/>
      <c r="H165" s="38"/>
      <c r="I165" s="82" t="n">
        <v>0.05</v>
      </c>
      <c r="J165" s="79"/>
    </row>
    <row r="166" customFormat="false" ht="26.95" hidden="false" customHeight="true" outlineLevel="0" collapsed="false">
      <c r="A166" s="84" t="s">
        <v>170</v>
      </c>
      <c r="B166" s="84"/>
      <c r="C166" s="84"/>
      <c r="D166" s="84"/>
      <c r="E166" s="84"/>
      <c r="F166" s="84"/>
      <c r="G166" s="84"/>
      <c r="H166" s="84"/>
      <c r="I166" s="84"/>
      <c r="J166" s="56" t="n">
        <f aca="false">0.3045*J154</f>
        <v>1184.27775703046</v>
      </c>
    </row>
    <row r="167" customFormat="false" ht="14.65" hidden="false" customHeight="false" outlineLevel="0" collapsed="false">
      <c r="A167" s="19"/>
      <c r="B167" s="19"/>
      <c r="C167" s="19"/>
      <c r="D167" s="19"/>
      <c r="E167" s="19"/>
      <c r="F167" s="19"/>
      <c r="G167" s="19"/>
      <c r="H167" s="19"/>
      <c r="I167" s="19"/>
      <c r="J167" s="19"/>
    </row>
    <row r="168" customFormat="false" ht="15.15" hidden="false" customHeight="true" outlineLevel="0" collapsed="false">
      <c r="A168" s="85" t="s">
        <v>171</v>
      </c>
      <c r="B168" s="85"/>
      <c r="C168" s="85"/>
      <c r="D168" s="85"/>
      <c r="E168" s="85"/>
      <c r="F168" s="85"/>
      <c r="G168" s="85"/>
      <c r="H168" s="85"/>
      <c r="I168" s="85"/>
      <c r="J168" s="85"/>
    </row>
    <row r="169" customFormat="false" ht="15.15" hidden="false" customHeight="true" outlineLevel="0" collapsed="false">
      <c r="A169" s="86" t="s">
        <v>172</v>
      </c>
      <c r="B169" s="86"/>
      <c r="C169" s="86"/>
      <c r="D169" s="86"/>
      <c r="E169" s="86"/>
      <c r="F169" s="86"/>
      <c r="G169" s="86"/>
      <c r="H169" s="86"/>
      <c r="I169" s="86"/>
      <c r="J169" s="7" t="s">
        <v>75</v>
      </c>
    </row>
    <row r="170" customFormat="false" ht="15.15" hidden="false" customHeight="true" outlineLevel="0" collapsed="false">
      <c r="A170" s="87" t="s">
        <v>6</v>
      </c>
      <c r="B170" s="88" t="s">
        <v>173</v>
      </c>
      <c r="C170" s="88"/>
      <c r="D170" s="88"/>
      <c r="E170" s="88"/>
      <c r="F170" s="88"/>
      <c r="G170" s="88"/>
      <c r="H170" s="88"/>
      <c r="I170" s="88"/>
      <c r="J170" s="20" t="n">
        <f aca="false">J63</f>
        <v>1534.89</v>
      </c>
    </row>
    <row r="171" customFormat="false" ht="15.15" hidden="false" customHeight="true" outlineLevel="0" collapsed="false">
      <c r="A171" s="87" t="s">
        <v>9</v>
      </c>
      <c r="B171" s="88" t="s">
        <v>71</v>
      </c>
      <c r="C171" s="88"/>
      <c r="D171" s="88"/>
      <c r="E171" s="88"/>
      <c r="F171" s="88"/>
      <c r="G171" s="88"/>
      <c r="H171" s="88"/>
      <c r="I171" s="88"/>
      <c r="J171" s="20" t="n">
        <f aca="false">J112</f>
        <v>1614.045337</v>
      </c>
    </row>
    <row r="172" customFormat="false" ht="15.15" hidden="false" customHeight="true" outlineLevel="0" collapsed="false">
      <c r="A172" s="87" t="s">
        <v>12</v>
      </c>
      <c r="B172" s="88" t="s">
        <v>174</v>
      </c>
      <c r="C172" s="88"/>
      <c r="D172" s="88"/>
      <c r="E172" s="88"/>
      <c r="F172" s="88"/>
      <c r="G172" s="88"/>
      <c r="H172" s="88"/>
      <c r="I172" s="88"/>
      <c r="J172" s="20" t="n">
        <f aca="false">J119</f>
        <v>246.20758</v>
      </c>
    </row>
    <row r="173" customFormat="false" ht="15.15" hidden="false" customHeight="true" outlineLevel="0" collapsed="false">
      <c r="A173" s="87" t="s">
        <v>15</v>
      </c>
      <c r="B173" s="88" t="s">
        <v>175</v>
      </c>
      <c r="C173" s="88"/>
      <c r="D173" s="88"/>
      <c r="E173" s="88"/>
      <c r="F173" s="88"/>
      <c r="G173" s="88"/>
      <c r="H173" s="88"/>
      <c r="I173" s="88"/>
      <c r="J173" s="20" t="n">
        <f aca="false">J138</f>
        <v>278.543333333333</v>
      </c>
    </row>
    <row r="174" customFormat="false" ht="15.15" hidden="false" customHeight="true" outlineLevel="0" collapsed="false">
      <c r="A174" s="87" t="s">
        <v>91</v>
      </c>
      <c r="B174" s="88" t="s">
        <v>176</v>
      </c>
      <c r="C174" s="88"/>
      <c r="D174" s="88"/>
      <c r="E174" s="88"/>
      <c r="F174" s="88"/>
      <c r="G174" s="88"/>
      <c r="H174" s="88"/>
      <c r="I174" s="88"/>
      <c r="J174" s="20" t="n">
        <f aca="false">J149</f>
        <v>494.110800669833</v>
      </c>
    </row>
    <row r="175" customFormat="false" ht="15.15" hidden="false" customHeight="true" outlineLevel="0" collapsed="false">
      <c r="A175" s="89" t="s">
        <v>177</v>
      </c>
      <c r="B175" s="89"/>
      <c r="C175" s="89"/>
      <c r="D175" s="89"/>
      <c r="E175" s="89"/>
      <c r="F175" s="89"/>
      <c r="G175" s="89"/>
      <c r="H175" s="89"/>
      <c r="I175" s="89"/>
      <c r="J175" s="69" t="n">
        <f aca="false">SUM(J170:J174)</f>
        <v>4167.79705100317</v>
      </c>
    </row>
    <row r="176" customFormat="false" ht="15.15" hidden="false" customHeight="true" outlineLevel="0" collapsed="false">
      <c r="A176" s="87" t="s">
        <v>93</v>
      </c>
      <c r="B176" s="88" t="s">
        <v>178</v>
      </c>
      <c r="C176" s="88"/>
      <c r="D176" s="88"/>
      <c r="E176" s="88"/>
      <c r="F176" s="88"/>
      <c r="G176" s="88"/>
      <c r="H176" s="88"/>
      <c r="I176" s="88"/>
      <c r="J176" s="20" t="n">
        <f aca="false">J166</f>
        <v>1184.27775703046</v>
      </c>
    </row>
    <row r="177" customFormat="false" ht="15.15" hidden="false" customHeight="true" outlineLevel="0" collapsed="false">
      <c r="A177" s="89" t="s">
        <v>179</v>
      </c>
      <c r="B177" s="89"/>
      <c r="C177" s="89"/>
      <c r="D177" s="89"/>
      <c r="E177" s="89"/>
      <c r="F177" s="89"/>
      <c r="G177" s="89"/>
      <c r="H177" s="89"/>
      <c r="I177" s="89"/>
      <c r="J177" s="69" t="n">
        <f aca="false">SUM(J175:J176)</f>
        <v>5352.07480803363</v>
      </c>
    </row>
    <row r="178" customFormat="false" ht="15.15" hidden="false" customHeight="true" outlineLevel="0" collapsed="false">
      <c r="A178" s="90" t="s">
        <v>180</v>
      </c>
      <c r="B178" s="90"/>
      <c r="C178" s="90"/>
      <c r="D178" s="90"/>
      <c r="E178" s="90"/>
      <c r="F178" s="90"/>
      <c r="G178" s="90"/>
      <c r="H178" s="90"/>
      <c r="I178" s="91" t="n">
        <f aca="false">J177</f>
        <v>5352.07480803363</v>
      </c>
      <c r="J178" s="91"/>
    </row>
    <row r="179" customFormat="false" ht="15.15" hidden="false" customHeight="true" outlineLevel="0" collapsed="false">
      <c r="A179" s="92" t="s">
        <v>181</v>
      </c>
      <c r="B179" s="92"/>
      <c r="C179" s="92"/>
      <c r="D179" s="92"/>
      <c r="E179" s="92"/>
      <c r="F179" s="92"/>
      <c r="G179" s="92"/>
      <c r="H179" s="92"/>
      <c r="I179" s="92"/>
      <c r="J179" s="92"/>
    </row>
    <row r="180" customFormat="false" ht="15.15" hidden="false" customHeight="true" outlineLevel="0" collapsed="false">
      <c r="A180" s="93" t="s">
        <v>182</v>
      </c>
      <c r="B180" s="93"/>
      <c r="C180" s="93"/>
      <c r="D180" s="93"/>
      <c r="E180" s="93"/>
      <c r="F180" s="93"/>
      <c r="G180" s="93"/>
      <c r="H180" s="93"/>
      <c r="I180" s="94" t="n">
        <v>12</v>
      </c>
      <c r="J180" s="94"/>
    </row>
    <row r="181" customFormat="false" ht="14.65" hidden="false" customHeight="false" outlineLevel="0" collapsed="false">
      <c r="A181" s="95"/>
      <c r="B181" s="95"/>
      <c r="C181" s="95"/>
      <c r="D181" s="95"/>
      <c r="E181" s="95"/>
      <c r="F181" s="95"/>
      <c r="G181" s="95"/>
      <c r="H181" s="95"/>
      <c r="I181" s="95"/>
      <c r="J181" s="95"/>
    </row>
    <row r="182" customFormat="false" ht="14.65" hidden="false" customHeight="true" outlineLevel="0" collapsed="false">
      <c r="A182" s="96" t="s">
        <v>183</v>
      </c>
      <c r="B182" s="96"/>
      <c r="C182" s="96"/>
      <c r="D182" s="96"/>
      <c r="E182" s="96"/>
      <c r="F182" s="96"/>
      <c r="G182" s="96"/>
      <c r="H182" s="96"/>
      <c r="I182" s="18" t="n">
        <f aca="false">5352.07*12</f>
        <v>64224.84</v>
      </c>
      <c r="J182" s="18"/>
    </row>
    <row r="183" customFormat="false" ht="14.65" hidden="false" customHeight="false" outlineLevel="0" collapsed="false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customFormat="false" ht="14.65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customFormat="false" ht="14.65" hidden="false" customHeight="false" outlineLevel="0" collapsed="false">
      <c r="A185" s="97" t="s">
        <v>184</v>
      </c>
      <c r="B185" s="97"/>
      <c r="C185" s="97"/>
      <c r="D185" s="97"/>
      <c r="E185" s="97"/>
      <c r="F185" s="97"/>
      <c r="G185" s="97" t="s">
        <v>185</v>
      </c>
      <c r="H185" s="97"/>
      <c r="I185" s="97"/>
      <c r="J185" s="97"/>
    </row>
    <row r="186" customFormat="false" ht="14.65" hidden="false" customHeight="false" outlineLevel="0" collapsed="false">
      <c r="A186" s="98" t="s">
        <v>186</v>
      </c>
      <c r="B186" s="98"/>
      <c r="C186" s="98"/>
      <c r="D186" s="98"/>
      <c r="E186" s="98"/>
      <c r="F186" s="98"/>
      <c r="G186" s="45" t="n">
        <v>1</v>
      </c>
      <c r="H186" s="45"/>
      <c r="I186" s="45"/>
      <c r="J186" s="45"/>
    </row>
    <row r="187" customFormat="false" ht="14.65" hidden="false" customHeight="false" outlineLevel="0" collapsed="false">
      <c r="A187" s="95"/>
      <c r="B187" s="95"/>
      <c r="C187" s="95"/>
      <c r="D187" s="95"/>
      <c r="E187" s="95"/>
      <c r="F187" s="95"/>
      <c r="G187" s="95"/>
      <c r="H187" s="95"/>
      <c r="I187" s="95"/>
      <c r="J187" s="95"/>
    </row>
  </sheetData>
  <mergeCells count="234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B153:H153"/>
    <mergeCell ref="A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A166:I166"/>
    <mergeCell ref="A167:J167"/>
    <mergeCell ref="A168:J168"/>
    <mergeCell ref="A169:I169"/>
    <mergeCell ref="B170:I170"/>
    <mergeCell ref="B171:I171"/>
    <mergeCell ref="B172:I172"/>
    <mergeCell ref="B173:I173"/>
    <mergeCell ref="B174:I174"/>
    <mergeCell ref="A175:I175"/>
    <mergeCell ref="B176:I176"/>
    <mergeCell ref="A177:I177"/>
    <mergeCell ref="A178:H178"/>
    <mergeCell ref="I178:J178"/>
    <mergeCell ref="A179:J179"/>
    <mergeCell ref="A180:H180"/>
    <mergeCell ref="I180:J180"/>
    <mergeCell ref="A181:J181"/>
    <mergeCell ref="A182:H182"/>
    <mergeCell ref="I182:J182"/>
    <mergeCell ref="A183:J183"/>
    <mergeCell ref="A184:J184"/>
    <mergeCell ref="A185:F185"/>
    <mergeCell ref="G185:J185"/>
    <mergeCell ref="A186:F186"/>
    <mergeCell ref="G186:J186"/>
    <mergeCell ref="A187:J187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85" activeCellId="0" sqref="I185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2" t="s">
        <v>6</v>
      </c>
      <c r="B7" s="5" t="s">
        <v>7</v>
      </c>
      <c r="C7" s="5"/>
      <c r="D7" s="5"/>
      <c r="E7" s="5"/>
      <c r="F7" s="5"/>
      <c r="G7" s="5"/>
      <c r="H7" s="2" t="s">
        <v>8</v>
      </c>
      <c r="I7" s="2"/>
      <c r="J7" s="2"/>
    </row>
    <row r="8" customFormat="false" ht="26.95" hidden="false" customHeight="true" outlineLevel="0" collapsed="false">
      <c r="A8" s="2" t="s">
        <v>9</v>
      </c>
      <c r="B8" s="5" t="s">
        <v>10</v>
      </c>
      <c r="C8" s="5"/>
      <c r="D8" s="5"/>
      <c r="E8" s="5"/>
      <c r="F8" s="5"/>
      <c r="G8" s="5"/>
      <c r="H8" s="8" t="s">
        <v>192</v>
      </c>
      <c r="I8" s="8"/>
      <c r="J8" s="8"/>
    </row>
    <row r="9" customFormat="false" ht="26.95" hidden="false" customHeight="true" outlineLevel="0" collapsed="false">
      <c r="A9" s="2" t="s">
        <v>12</v>
      </c>
      <c r="B9" s="5" t="s">
        <v>13</v>
      </c>
      <c r="C9" s="5"/>
      <c r="D9" s="5"/>
      <c r="E9" s="5"/>
      <c r="F9" s="5"/>
      <c r="G9" s="5"/>
      <c r="H9" s="8" t="s">
        <v>14</v>
      </c>
      <c r="I9" s="8"/>
      <c r="J9" s="8"/>
    </row>
    <row r="10" customFormat="false" ht="15.15" hidden="false" customHeight="true" outlineLevel="0" collapsed="false">
      <c r="A10" s="2" t="s">
        <v>15</v>
      </c>
      <c r="B10" s="5" t="s">
        <v>16</v>
      </c>
      <c r="C10" s="5"/>
      <c r="D10" s="5"/>
      <c r="E10" s="5"/>
      <c r="F10" s="5"/>
      <c r="G10" s="5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6" t="n">
        <v>0</v>
      </c>
      <c r="J13" s="16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6" t="n">
        <v>1494</v>
      </c>
      <c r="J14" s="16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6" t="n">
        <v>0</v>
      </c>
      <c r="J15" s="16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6" t="n">
        <v>742</v>
      </c>
      <c r="J16" s="16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6" t="n">
        <v>0</v>
      </c>
      <c r="J17" s="16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6" t="n">
        <v>0</v>
      </c>
      <c r="J18" s="16"/>
    </row>
    <row r="19" customFormat="false" ht="15.15" hidden="false" customHeight="true" outlineLevel="0" collapsed="false">
      <c r="A19" s="14" t="s">
        <v>193</v>
      </c>
      <c r="B19" s="14"/>
      <c r="C19" s="14"/>
      <c r="D19" s="14"/>
      <c r="E19" s="14"/>
      <c r="F19" s="14"/>
      <c r="G19" s="15" t="s">
        <v>22</v>
      </c>
      <c r="H19" s="15"/>
      <c r="I19" s="16" t="n">
        <v>151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2387</v>
      </c>
      <c r="J20" s="18"/>
    </row>
    <row r="21" customFormat="false" ht="14.65" hidden="false" customHeight="false" outlineLevel="0" collapsed="false">
      <c r="A21" s="99"/>
      <c r="B21" s="99"/>
      <c r="C21" s="99"/>
      <c r="D21" s="99"/>
      <c r="E21" s="99"/>
      <c r="F21" s="99"/>
      <c r="G21" s="99"/>
      <c r="H21" s="99"/>
      <c r="I21" s="99"/>
      <c r="J21" s="99"/>
    </row>
    <row r="22" customFormat="false" ht="15.15" hidden="false" customHeight="true" outlineLevel="0" collapsed="false">
      <c r="A22" s="11" t="s">
        <v>33</v>
      </c>
      <c r="B22" s="11"/>
      <c r="C22" s="11"/>
      <c r="D22" s="11"/>
      <c r="E22" s="11"/>
      <c r="F22" s="11"/>
      <c r="G22" s="11"/>
      <c r="H22" s="12" t="s">
        <v>22</v>
      </c>
      <c r="I22" s="12"/>
      <c r="J22" s="20" t="n">
        <v>2790</v>
      </c>
    </row>
    <row r="23" customFormat="false" ht="15.15" hidden="false" customHeight="true" outlineLevel="0" collapsed="false">
      <c r="A23" s="11" t="s">
        <v>34</v>
      </c>
      <c r="B23" s="11"/>
      <c r="C23" s="11"/>
      <c r="D23" s="11"/>
      <c r="E23" s="11"/>
      <c r="F23" s="11"/>
      <c r="G23" s="11"/>
      <c r="H23" s="21" t="s">
        <v>22</v>
      </c>
      <c r="I23" s="21"/>
      <c r="J23" s="20" t="n">
        <v>546</v>
      </c>
    </row>
    <row r="24" customFormat="false" ht="15.15" hidden="false" customHeight="true" outlineLevel="0" collapsed="false">
      <c r="A24" s="11" t="s">
        <v>35</v>
      </c>
      <c r="B24" s="11"/>
      <c r="C24" s="11"/>
      <c r="D24" s="11"/>
      <c r="E24" s="11"/>
      <c r="F24" s="11"/>
      <c r="G24" s="11"/>
      <c r="H24" s="12" t="s">
        <v>22</v>
      </c>
      <c r="I24" s="12"/>
      <c r="J24" s="20" t="n">
        <v>1536</v>
      </c>
    </row>
    <row r="25" customFormat="false" ht="15.15" hidden="false" customHeight="true" outlineLevel="0" collapsed="false">
      <c r="A25" s="11" t="s">
        <v>36</v>
      </c>
      <c r="B25" s="11"/>
      <c r="C25" s="11"/>
      <c r="D25" s="11"/>
      <c r="E25" s="11"/>
      <c r="F25" s="11"/>
      <c r="G25" s="11"/>
      <c r="H25" s="21" t="s">
        <v>22</v>
      </c>
      <c r="I25" s="21"/>
      <c r="J25" s="20" t="n">
        <v>0</v>
      </c>
    </row>
    <row r="26" customFormat="false" ht="15.15" hidden="false" customHeight="true" outlineLevel="0" collapsed="false">
      <c r="A26" s="11" t="s">
        <v>37</v>
      </c>
      <c r="B26" s="11"/>
      <c r="C26" s="11"/>
      <c r="D26" s="11"/>
      <c r="E26" s="11"/>
      <c r="F26" s="11"/>
      <c r="G26" s="11"/>
      <c r="H26" s="21" t="s">
        <v>22</v>
      </c>
      <c r="I26" s="21"/>
      <c r="J26" s="20" t="n">
        <v>0</v>
      </c>
    </row>
    <row r="27" customFormat="false" ht="15.15" hidden="false" customHeight="true" outlineLevel="0" collapsed="false">
      <c r="A27" s="11" t="s">
        <v>38</v>
      </c>
      <c r="B27" s="11"/>
      <c r="C27" s="11"/>
      <c r="D27" s="11"/>
      <c r="E27" s="11"/>
      <c r="F27" s="11"/>
      <c r="G27" s="11"/>
      <c r="H27" s="12" t="s">
        <v>22</v>
      </c>
      <c r="I27" s="12"/>
      <c r="J27" s="2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4872</v>
      </c>
    </row>
    <row r="29" customFormat="false" ht="14.6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100" t="n">
        <v>48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100" t="n">
        <v>291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100" t="n">
        <v>339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678</v>
      </c>
    </row>
    <row r="34" customFormat="false" ht="14.65" hidden="false" customHeight="false" outlineLevel="0" collapsed="false">
      <c r="A34" s="99"/>
      <c r="B34" s="99"/>
      <c r="C34" s="99"/>
      <c r="D34" s="99"/>
      <c r="E34" s="99"/>
      <c r="F34" s="99"/>
      <c r="G34" s="99"/>
      <c r="H34" s="99"/>
      <c r="I34" s="99"/>
      <c r="J34" s="99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n">
        <v>0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n">
        <f aca="false">J35</f>
        <v>0</v>
      </c>
    </row>
    <row r="37" customFormat="false" ht="14.65" hidden="false" customHeight="false" outlineLevel="0" collapsed="false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ROUND(I20+J28+J33+J36+J39,2)</f>
        <v>7937</v>
      </c>
    </row>
    <row r="45" customFormat="false" ht="14.65" hidden="false" customHeight="false" outlineLevel="0" collapsed="false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customFormat="false" ht="14.65" hidden="false" customHeight="false" outlineLevel="0" collapsed="false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6" t="n">
        <v>1</v>
      </c>
      <c r="B50" s="3" t="s">
        <v>53</v>
      </c>
      <c r="C50" s="3"/>
      <c r="D50" s="3"/>
      <c r="E50" s="3"/>
      <c r="F50" s="3"/>
      <c r="G50" s="3"/>
      <c r="H50" s="29" t="s">
        <v>54</v>
      </c>
      <c r="I50" s="29"/>
      <c r="J50" s="29"/>
    </row>
    <row r="51" customFormat="false" ht="15.15" hidden="false" customHeight="true" outlineLevel="0" collapsed="false">
      <c r="A51" s="6" t="n">
        <v>2</v>
      </c>
      <c r="B51" s="3" t="s">
        <v>55</v>
      </c>
      <c r="C51" s="3"/>
      <c r="D51" s="3"/>
      <c r="E51" s="3"/>
      <c r="F51" s="3"/>
      <c r="G51" s="3"/>
      <c r="H51" s="29" t="n">
        <v>5143</v>
      </c>
      <c r="I51" s="29"/>
      <c r="J51" s="29"/>
    </row>
    <row r="52" customFormat="false" ht="15.15" hidden="false" customHeight="true" outlineLevel="0" collapsed="false">
      <c r="A52" s="6" t="n">
        <v>3</v>
      </c>
      <c r="B52" s="3" t="s">
        <v>56</v>
      </c>
      <c r="C52" s="3"/>
      <c r="D52" s="3"/>
      <c r="E52" s="3"/>
      <c r="F52" s="3"/>
      <c r="G52" s="3"/>
      <c r="H52" s="29" t="n">
        <v>1096.35</v>
      </c>
      <c r="I52" s="29"/>
      <c r="J52" s="29"/>
    </row>
    <row r="53" customFormat="false" ht="15.15" hidden="false" customHeight="true" outlineLevel="0" collapsed="false">
      <c r="A53" s="6" t="n">
        <v>4</v>
      </c>
      <c r="B53" s="3" t="s">
        <v>57</v>
      </c>
      <c r="C53" s="3"/>
      <c r="D53" s="3"/>
      <c r="E53" s="3"/>
      <c r="F53" s="3"/>
      <c r="G53" s="3"/>
      <c r="H53" s="29" t="s">
        <v>58</v>
      </c>
      <c r="I53" s="29"/>
      <c r="J53" s="29"/>
    </row>
    <row r="54" customFormat="false" ht="15.15" hidden="false" customHeight="true" outlineLevel="0" collapsed="false">
      <c r="A54" s="6" t="n">
        <v>5</v>
      </c>
      <c r="B54" s="3" t="s">
        <v>59</v>
      </c>
      <c r="C54" s="3"/>
      <c r="D54" s="3"/>
      <c r="E54" s="3"/>
      <c r="F54" s="3"/>
      <c r="G54" s="3"/>
      <c r="H54" s="29" t="s">
        <v>60</v>
      </c>
      <c r="I54" s="29"/>
      <c r="J54" s="29"/>
    </row>
    <row r="55" customFormat="false" ht="14.65" hidden="false" customHeight="false" outlineLevel="0" collapsed="false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</v>
      </c>
      <c r="J62" s="32" t="n">
        <f aca="false">ROUND(I62*J61,2)</f>
        <v>0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1096.35</v>
      </c>
    </row>
    <row r="64" customFormat="false" ht="14.65" hidden="false" customHeight="false" outlineLevel="0" collapsed="false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4.95" hidden="false" customHeight="false" outlineLevel="0" collapsed="false">
      <c r="A69" s="77" t="s">
        <v>73</v>
      </c>
      <c r="B69" s="58" t="s">
        <v>194</v>
      </c>
      <c r="C69" s="58"/>
      <c r="D69" s="58"/>
      <c r="E69" s="58"/>
      <c r="F69" s="58"/>
      <c r="G69" s="58"/>
      <c r="H69" s="58"/>
      <c r="I69" s="58"/>
      <c r="J69" s="92" t="s">
        <v>75</v>
      </c>
    </row>
    <row r="70" customFormat="false" ht="27.8" hidden="false" customHeight="true" outlineLevel="0" collapsed="false">
      <c r="A70" s="77" t="s">
        <v>6</v>
      </c>
      <c r="B70" s="43" t="s">
        <v>195</v>
      </c>
      <c r="C70" s="43"/>
      <c r="D70" s="43"/>
      <c r="E70" s="43"/>
      <c r="F70" s="43"/>
      <c r="G70" s="43"/>
      <c r="H70" s="43"/>
      <c r="I70" s="105" t="n">
        <v>0.0833</v>
      </c>
      <c r="J70" s="106" t="n">
        <f aca="false">ROUND($J$63*I70,2)</f>
        <v>91.33</v>
      </c>
    </row>
    <row r="71" customFormat="false" ht="26.1" hidden="false" customHeight="true" outlineLevel="0" collapsed="false">
      <c r="A71" s="77"/>
      <c r="B71" s="43" t="s">
        <v>77</v>
      </c>
      <c r="C71" s="43"/>
      <c r="D71" s="43"/>
      <c r="E71" s="43"/>
      <c r="F71" s="43"/>
      <c r="G71" s="43"/>
      <c r="H71" s="43"/>
      <c r="I71" s="105" t="n">
        <v>0.0833</v>
      </c>
      <c r="J71" s="106" t="n">
        <f aca="false">ROUND($J$63*I71,2)</f>
        <v>91.33</v>
      </c>
    </row>
    <row r="72" customFormat="false" ht="15.15" hidden="false" customHeight="true" outlineLevel="0" collapsed="false">
      <c r="A72" s="77" t="s">
        <v>9</v>
      </c>
      <c r="B72" s="43" t="s">
        <v>196</v>
      </c>
      <c r="C72" s="43"/>
      <c r="D72" s="43"/>
      <c r="E72" s="43"/>
      <c r="F72" s="43"/>
      <c r="G72" s="43"/>
      <c r="H72" s="43"/>
      <c r="I72" s="107" t="n">
        <v>0.0278</v>
      </c>
      <c r="J72" s="106" t="n">
        <f aca="false">ROUND($J$63*I72,2)</f>
        <v>30.48</v>
      </c>
    </row>
    <row r="73" customFormat="false" ht="14.65" hidden="false" customHeight="false" outlineLevel="0" collapsed="false">
      <c r="A73" s="22" t="s">
        <v>79</v>
      </c>
      <c r="B73" s="22"/>
      <c r="C73" s="22"/>
      <c r="D73" s="22"/>
      <c r="E73" s="22"/>
      <c r="F73" s="22"/>
      <c r="G73" s="22"/>
      <c r="H73" s="22"/>
      <c r="I73" s="22"/>
      <c r="J73" s="22" t="n">
        <f aca="false">SUM(J70:J72)</f>
        <v>213.14</v>
      </c>
    </row>
    <row r="74" customFormat="false" ht="14.65" hidden="false" customHeight="false" outlineLevel="0" collapsed="false">
      <c r="A74" s="77"/>
      <c r="B74" s="77"/>
      <c r="C74" s="77"/>
      <c r="D74" s="77"/>
      <c r="E74" s="77"/>
      <c r="F74" s="77"/>
      <c r="G74" s="77"/>
      <c r="H74" s="77"/>
      <c r="I74" s="77"/>
      <c r="J74" s="77"/>
    </row>
    <row r="75" customFormat="false" ht="14.65" hidden="false" customHeight="false" outlineLevel="0" collapsed="false">
      <c r="A75" s="77"/>
      <c r="B75" s="77"/>
      <c r="C75" s="77"/>
      <c r="D75" s="77"/>
      <c r="E75" s="77"/>
      <c r="F75" s="77"/>
      <c r="G75" s="77"/>
      <c r="H75" s="77"/>
      <c r="I75" s="77"/>
      <c r="J75" s="77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77" t="s">
        <v>6</v>
      </c>
      <c r="B78" s="58" t="s">
        <v>85</v>
      </c>
      <c r="C78" s="58"/>
      <c r="D78" s="58"/>
      <c r="E78" s="58"/>
      <c r="F78" s="58"/>
      <c r="G78" s="58"/>
      <c r="H78" s="58"/>
      <c r="I78" s="108" t="n">
        <v>0.2</v>
      </c>
      <c r="J78" s="78" t="n">
        <f aca="false">ROUND(($J$63+$J$73)*I78,2)</f>
        <v>261.9</v>
      </c>
    </row>
    <row r="79" customFormat="false" ht="14.65" hidden="false" customHeight="false" outlineLevel="0" collapsed="false">
      <c r="A79" s="77" t="s">
        <v>9</v>
      </c>
      <c r="B79" s="58" t="s">
        <v>86</v>
      </c>
      <c r="C79" s="58"/>
      <c r="D79" s="58"/>
      <c r="E79" s="58"/>
      <c r="F79" s="58"/>
      <c r="G79" s="58"/>
      <c r="H79" s="58"/>
      <c r="I79" s="109" t="n">
        <v>0.025</v>
      </c>
      <c r="J79" s="78" t="n">
        <f aca="false">ROUND(($J$63+$J$73)*I79,2)</f>
        <v>32.74</v>
      </c>
    </row>
    <row r="80" customFormat="false" ht="46.3" hidden="false" customHeight="true" outlineLevel="0" collapsed="false">
      <c r="A80" s="77" t="s">
        <v>12</v>
      </c>
      <c r="B80" s="43" t="s">
        <v>197</v>
      </c>
      <c r="C80" s="43"/>
      <c r="D80" s="43"/>
      <c r="E80" s="29" t="s">
        <v>88</v>
      </c>
      <c r="F80" s="110" t="n">
        <v>0.03</v>
      </c>
      <c r="G80" s="29" t="s">
        <v>89</v>
      </c>
      <c r="H80" s="111" t="n">
        <v>1</v>
      </c>
      <c r="I80" s="112" t="n">
        <f aca="false">ROUND((F80*H80),6)</f>
        <v>0.03</v>
      </c>
      <c r="J80" s="78" t="n">
        <f aca="false">ROUND(($J$63+$J$73)*I80,2)</f>
        <v>39.28</v>
      </c>
    </row>
    <row r="81" customFormat="false" ht="14.65" hidden="false" customHeight="false" outlineLevel="0" collapsed="false">
      <c r="A81" s="77" t="s">
        <v>15</v>
      </c>
      <c r="B81" s="58" t="s">
        <v>90</v>
      </c>
      <c r="C81" s="58"/>
      <c r="D81" s="58"/>
      <c r="E81" s="58"/>
      <c r="F81" s="58"/>
      <c r="G81" s="58"/>
      <c r="H81" s="58"/>
      <c r="I81" s="108" t="n">
        <v>0.015</v>
      </c>
      <c r="J81" s="78" t="n">
        <f aca="false">ROUND(($J$63+$J$73)*I81,2)</f>
        <v>19.64</v>
      </c>
    </row>
    <row r="82" customFormat="false" ht="14.65" hidden="false" customHeight="false" outlineLevel="0" collapsed="false">
      <c r="A82" s="77" t="s">
        <v>91</v>
      </c>
      <c r="B82" s="58" t="s">
        <v>92</v>
      </c>
      <c r="C82" s="58"/>
      <c r="D82" s="58"/>
      <c r="E82" s="58"/>
      <c r="F82" s="58"/>
      <c r="G82" s="58"/>
      <c r="H82" s="58"/>
      <c r="I82" s="108" t="n">
        <v>0.01</v>
      </c>
      <c r="J82" s="78" t="n">
        <f aca="false">ROUND(($J$63+$J$73)*I82,2)</f>
        <v>13.09</v>
      </c>
    </row>
    <row r="83" customFormat="false" ht="14.65" hidden="false" customHeight="false" outlineLevel="0" collapsed="false">
      <c r="A83" s="77" t="s">
        <v>93</v>
      </c>
      <c r="B83" s="58" t="s">
        <v>94</v>
      </c>
      <c r="C83" s="58"/>
      <c r="D83" s="58"/>
      <c r="E83" s="58"/>
      <c r="F83" s="58"/>
      <c r="G83" s="58"/>
      <c r="H83" s="58"/>
      <c r="I83" s="109" t="n">
        <v>0.006</v>
      </c>
      <c r="J83" s="78" t="n">
        <f aca="false">ROUND(($J$63+$J$73)*I83,2)</f>
        <v>7.86</v>
      </c>
    </row>
    <row r="84" customFormat="false" ht="14.65" hidden="false" customHeight="false" outlineLevel="0" collapsed="false">
      <c r="A84" s="77" t="s">
        <v>95</v>
      </c>
      <c r="B84" s="58" t="s">
        <v>96</v>
      </c>
      <c r="C84" s="58"/>
      <c r="D84" s="58"/>
      <c r="E84" s="58"/>
      <c r="F84" s="58"/>
      <c r="G84" s="58"/>
      <c r="H84" s="58"/>
      <c r="I84" s="108" t="n">
        <v>0.002</v>
      </c>
      <c r="J84" s="78" t="n">
        <f aca="false">ROUND(($J$63+$J$73)*I84,2)</f>
        <v>2.62</v>
      </c>
    </row>
    <row r="85" customFormat="false" ht="14.65" hidden="false" customHeight="false" outlineLevel="0" collapsed="false">
      <c r="A85" s="77" t="s">
        <v>95</v>
      </c>
      <c r="B85" s="58" t="s">
        <v>97</v>
      </c>
      <c r="C85" s="58"/>
      <c r="D85" s="58"/>
      <c r="E85" s="58"/>
      <c r="F85" s="58"/>
      <c r="G85" s="58"/>
      <c r="H85" s="58"/>
      <c r="I85" s="108"/>
      <c r="J85" s="78" t="n">
        <f aca="false">SUM(J78:J84)</f>
        <v>377.13</v>
      </c>
    </row>
    <row r="86" customFormat="false" ht="14.65" hidden="false" customHeight="false" outlineLevel="0" collapsed="false">
      <c r="A86" s="77" t="s">
        <v>98</v>
      </c>
      <c r="B86" s="58" t="s">
        <v>99</v>
      </c>
      <c r="C86" s="58"/>
      <c r="D86" s="58"/>
      <c r="E86" s="58"/>
      <c r="F86" s="58"/>
      <c r="G86" s="58"/>
      <c r="H86" s="58"/>
      <c r="I86" s="109" t="n">
        <v>0.08</v>
      </c>
      <c r="J86" s="78" t="n">
        <f aca="false">ROUND(($J$63+$J$73)*I86,2)</f>
        <v>104.76</v>
      </c>
    </row>
    <row r="87" customFormat="false" ht="14.65" hidden="false" customHeight="false" outlineLevel="0" collapsed="false">
      <c r="A87" s="22" t="s">
        <v>79</v>
      </c>
      <c r="B87" s="22"/>
      <c r="C87" s="22"/>
      <c r="D87" s="22"/>
      <c r="E87" s="22"/>
      <c r="F87" s="22"/>
      <c r="G87" s="22"/>
      <c r="H87" s="22"/>
      <c r="I87" s="113" t="n">
        <f aca="false">SUM(I78:I86)</f>
        <v>0.368</v>
      </c>
      <c r="J87" s="114" t="n">
        <f aca="false">SUM(J85:J86)</f>
        <v>481.89</v>
      </c>
    </row>
    <row r="88" customFormat="false" ht="14.65" hidden="false" customHeight="false" outlineLevel="0" collapsed="false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customFormat="false" ht="14.65" hidden="false" customHeight="false" outlineLevel="0" collapsed="false">
      <c r="A89" s="77"/>
      <c r="B89" s="77"/>
      <c r="C89" s="77"/>
      <c r="D89" s="77"/>
      <c r="E89" s="77"/>
      <c r="F89" s="77"/>
      <c r="G89" s="77"/>
      <c r="H89" s="77"/>
      <c r="I89" s="77"/>
      <c r="J89" s="77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77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115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77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116" t="s">
        <v>105</v>
      </c>
    </row>
    <row r="94" customFormat="false" ht="14.65" hidden="false" customHeight="false" outlineLevel="0" collapsed="false">
      <c r="A94" s="77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116"/>
    </row>
    <row r="95" customFormat="false" ht="14.65" hidden="false" customHeight="false" outlineLevel="0" collapsed="false">
      <c r="A95" s="77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116"/>
    </row>
    <row r="96" customFormat="false" ht="15.15" hidden="false" customHeight="false" outlineLevel="0" collapsed="false">
      <c r="A96" s="77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115" t="n">
        <f aca="false">ROUND(I98*I97*(1-0.01),2)*1+ROUND(21.726*6*(1-0.01),2)*0</f>
        <v>435.6</v>
      </c>
    </row>
    <row r="97" customFormat="false" ht="15.15" hidden="false" customHeight="false" outlineLevel="0" collapsed="false">
      <c r="A97" s="77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116" t="s">
        <v>105</v>
      </c>
    </row>
    <row r="98" customFormat="false" ht="14.65" hidden="false" customHeight="false" outlineLevel="0" collapsed="false">
      <c r="A98" s="117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116"/>
    </row>
    <row r="99" customFormat="false" ht="15.15" hidden="false" customHeight="false" outlineLevel="0" collapsed="false">
      <c r="A99" s="77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115" t="n">
        <v>35.89</v>
      </c>
    </row>
    <row r="100" customFormat="false" ht="15.15" hidden="false" customHeight="true" outlineLevel="0" collapsed="false">
      <c r="A100" s="77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115" t="n">
        <f aca="false">(192.42*0.0197*6)/12</f>
        <v>1.895337</v>
      </c>
    </row>
    <row r="101" customFormat="false" ht="15.15" hidden="false" customHeight="true" outlineLevel="0" collapsed="false">
      <c r="A101" s="77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100" t="n">
        <v>75</v>
      </c>
    </row>
    <row r="102" customFormat="false" ht="15.15" hidden="false" customHeight="false" outlineLevel="0" collapsed="false">
      <c r="A102" s="77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100" t="n">
        <f aca="false">3*J61*0.001068</f>
        <v>3.5127054</v>
      </c>
    </row>
    <row r="103" customFormat="false" ht="14.65" hidden="false" customHeight="false" outlineLevel="0" collapsed="false">
      <c r="A103" s="22" t="s">
        <v>69</v>
      </c>
      <c r="B103" s="22"/>
      <c r="C103" s="22"/>
      <c r="D103" s="22"/>
      <c r="E103" s="22"/>
      <c r="F103" s="22"/>
      <c r="G103" s="22"/>
      <c r="H103" s="22"/>
      <c r="I103" s="22"/>
      <c r="J103" s="114" t="n">
        <f aca="false">SUM(J92:J101)</f>
        <v>641.005337</v>
      </c>
    </row>
    <row r="104" customFormat="false" ht="14.65" hidden="false" customHeight="false" outlineLevel="0" collapsed="false">
      <c r="A104" s="77"/>
      <c r="B104" s="77"/>
      <c r="C104" s="77"/>
      <c r="D104" s="77"/>
      <c r="E104" s="77"/>
      <c r="F104" s="77"/>
      <c r="G104" s="77"/>
      <c r="H104" s="77"/>
      <c r="I104" s="77"/>
      <c r="J104" s="77"/>
    </row>
    <row r="105" customFormat="false" ht="26.95" hidden="false" customHeight="true" outlineLevel="0" collapsed="false">
      <c r="A105" s="118" t="s">
        <v>198</v>
      </c>
      <c r="B105" s="118"/>
      <c r="C105" s="118"/>
      <c r="D105" s="118"/>
      <c r="E105" s="118"/>
      <c r="F105" s="118"/>
      <c r="G105" s="118"/>
      <c r="H105" s="118"/>
      <c r="I105" s="118"/>
      <c r="J105" s="118"/>
    </row>
    <row r="106" customFormat="false" ht="14.65" hidden="false" customHeight="false" outlineLevel="0" collapsed="false">
      <c r="A106" s="77"/>
      <c r="B106" s="77"/>
      <c r="C106" s="77"/>
      <c r="D106" s="77"/>
      <c r="E106" s="77"/>
      <c r="F106" s="77"/>
      <c r="G106" s="77"/>
      <c r="H106" s="77"/>
      <c r="I106" s="77"/>
      <c r="J106" s="77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6" hidden="false" customHeight="true" outlineLevel="0" collapsed="false">
      <c r="A109" s="92" t="s">
        <v>73</v>
      </c>
      <c r="B109" s="92"/>
      <c r="C109" s="43" t="s">
        <v>199</v>
      </c>
      <c r="D109" s="43"/>
      <c r="E109" s="43"/>
      <c r="F109" s="43"/>
      <c r="G109" s="43"/>
      <c r="H109" s="43"/>
      <c r="I109" s="43"/>
      <c r="J109" s="119" t="n">
        <f aca="false">J73</f>
        <v>213.14</v>
      </c>
    </row>
    <row r="110" customFormat="false" ht="15.15" hidden="false" customHeight="true" outlineLevel="0" collapsed="false">
      <c r="A110" s="92" t="s">
        <v>81</v>
      </c>
      <c r="B110" s="92"/>
      <c r="C110" s="43" t="s">
        <v>82</v>
      </c>
      <c r="D110" s="43"/>
      <c r="E110" s="43"/>
      <c r="F110" s="43"/>
      <c r="G110" s="43"/>
      <c r="H110" s="43"/>
      <c r="I110" s="43"/>
      <c r="J110" s="119" t="n">
        <f aca="false">J87</f>
        <v>481.89</v>
      </c>
    </row>
    <row r="111" customFormat="false" ht="15.15" hidden="false" customHeight="true" outlineLevel="0" collapsed="false">
      <c r="A111" s="92" t="s">
        <v>101</v>
      </c>
      <c r="B111" s="92"/>
      <c r="C111" s="43" t="s">
        <v>102</v>
      </c>
      <c r="D111" s="43"/>
      <c r="E111" s="43"/>
      <c r="F111" s="43"/>
      <c r="G111" s="43"/>
      <c r="H111" s="43"/>
      <c r="I111" s="43"/>
      <c r="J111" s="119" t="n">
        <f aca="false">J103</f>
        <v>641.005337</v>
      </c>
    </row>
    <row r="112" customFormat="false" ht="15.15" hidden="false" customHeight="true" outlineLevel="0" collapsed="false">
      <c r="A112" s="17" t="s">
        <v>79</v>
      </c>
      <c r="B112" s="17"/>
      <c r="C112" s="17"/>
      <c r="D112" s="17"/>
      <c r="E112" s="17"/>
      <c r="F112" s="17"/>
      <c r="G112" s="17"/>
      <c r="H112" s="17"/>
      <c r="I112" s="17"/>
      <c r="J112" s="120" t="n">
        <f aca="false">SUM(J109+J110+J111)</f>
        <v>1336.035337</v>
      </c>
    </row>
    <row r="113" customFormat="false" ht="14.65" hidden="false" customHeight="false" outlineLevel="0" collapsed="false">
      <c r="A113" s="77"/>
      <c r="B113" s="77"/>
      <c r="C113" s="77"/>
      <c r="D113" s="77"/>
      <c r="E113" s="77"/>
      <c r="F113" s="77"/>
      <c r="G113" s="77"/>
      <c r="H113" s="77"/>
      <c r="I113" s="77"/>
      <c r="J113" s="77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77" t="s">
        <v>6</v>
      </c>
      <c r="B116" s="40" t="s">
        <v>122</v>
      </c>
      <c r="C116" s="40"/>
      <c r="D116" s="40"/>
      <c r="E116" s="40"/>
      <c r="F116" s="40"/>
      <c r="G116" s="40"/>
      <c r="H116" s="40"/>
      <c r="I116" s="40"/>
      <c r="J116" s="78" t="n">
        <f aca="false">ROUND(((($J$63+$J112-J85))/12)+(($J$63+$J$73)*0.08)*0.4,0)*(0.4207)</f>
        <v>89.6091</v>
      </c>
    </row>
    <row r="117" customFormat="false" ht="24.7" hidden="false" customHeight="true" outlineLevel="0" collapsed="false">
      <c r="A117" s="77" t="s">
        <v>15</v>
      </c>
      <c r="B117" s="40" t="s">
        <v>191</v>
      </c>
      <c r="C117" s="40"/>
      <c r="D117" s="40"/>
      <c r="E117" s="40"/>
      <c r="F117" s="40"/>
      <c r="G117" s="40"/>
      <c r="H117" s="40"/>
      <c r="I117" s="40"/>
      <c r="J117" s="78" t="n">
        <f aca="false">ROUND(((($J$63+$J$112))/12)+(($J$63+$J$73)*0.08)*0.4,0)*(0.4207)</f>
        <v>103.0715</v>
      </c>
    </row>
    <row r="118" customFormat="false" ht="26.1" hidden="false" customHeight="true" outlineLevel="0" collapsed="false">
      <c r="A118" s="77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78" t="n">
        <f aca="false">(J73*0.018)</f>
        <v>3.83652</v>
      </c>
    </row>
    <row r="119" customFormat="false" ht="14.65" hidden="false" customHeight="false" outlineLevel="0" collapsed="false">
      <c r="A119" s="22" t="s">
        <v>79</v>
      </c>
      <c r="B119" s="22"/>
      <c r="C119" s="22"/>
      <c r="D119" s="22"/>
      <c r="E119" s="22"/>
      <c r="F119" s="22"/>
      <c r="G119" s="22"/>
      <c r="H119" s="22"/>
      <c r="I119" s="22"/>
      <c r="J119" s="114" t="n">
        <f aca="false">SUM(J116:J117)-J118</f>
        <v>188.84408</v>
      </c>
    </row>
    <row r="120" customFormat="false" ht="14.65" hidden="false" customHeight="false" outlineLevel="0" collapsed="false">
      <c r="A120" s="77"/>
      <c r="B120" s="77"/>
      <c r="C120" s="77"/>
      <c r="D120" s="77"/>
      <c r="E120" s="77"/>
      <c r="F120" s="77"/>
      <c r="G120" s="77"/>
      <c r="H120" s="77"/>
      <c r="I120" s="77"/>
      <c r="J120" s="77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26.95" hidden="false" customHeight="true" outlineLevel="0" collapsed="false">
      <c r="A122" s="118" t="s">
        <v>126</v>
      </c>
      <c r="B122" s="118"/>
      <c r="C122" s="118"/>
      <c r="D122" s="118"/>
      <c r="E122" s="118"/>
      <c r="F122" s="118"/>
      <c r="G122" s="118"/>
      <c r="H122" s="118"/>
      <c r="I122" s="118"/>
      <c r="J122" s="121" t="n">
        <f aca="false">J63+J112+J119</f>
        <v>2621.229417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4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122" t="n">
        <f aca="false">ROUND(($J$122/30)*20.9589,0)/12</f>
        <v>152.583333333333</v>
      </c>
    </row>
    <row r="126" customFormat="false" ht="14.65" hidden="false" customHeight="false" outlineLevel="0" collapsed="false">
      <c r="A126" s="74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123" t="n">
        <f aca="false">ROUND(($J$122/30)*1,0)/12</f>
        <v>7.25</v>
      </c>
    </row>
    <row r="127" customFormat="false" ht="14.65" hidden="false" customHeight="false" outlineLevel="0" collapsed="false">
      <c r="A127" s="74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123" t="n">
        <f aca="false">ROUND((($J$122/30)*5)/12*0.015,2)</f>
        <v>0.55</v>
      </c>
    </row>
    <row r="128" customFormat="false" ht="14.65" hidden="false" customHeight="false" outlineLevel="0" collapsed="false">
      <c r="A128" s="74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124" t="n">
        <f aca="false">ROUND(($J$122/30)*0.9659,0)/12</f>
        <v>7</v>
      </c>
    </row>
    <row r="129" customFormat="false" ht="14.65" hidden="false" customHeight="false" outlineLevel="0" collapsed="false">
      <c r="A129" s="74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124" t="n">
        <f aca="false">ROUND(($J$122/30)*3.4932,0)/12</f>
        <v>25.4166666666667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124" t="n">
        <f aca="false">ROUND(($J$122/30)*0.2688,0)/12</f>
        <v>1.91666666666667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124" t="n">
        <f aca="false">ROUND(($J$122/30)*0.0427,0)/12</f>
        <v>0.333333333333333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124" t="n">
        <f aca="false">ROUND(($J$122/30)*0.0355,0)/12</f>
        <v>0.25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124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124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124" t="n">
        <f aca="false">ROUND(($J$122/30)*0.1997,0)/12</f>
        <v>1.41666666666667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122" t="n">
        <f aca="false">ROUND(($J$122/30)*2.4753,0)/12</f>
        <v>18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122" t="n">
        <f aca="false">ROUND(($J$122/30)*0.0098,0)/12</f>
        <v>0.0833333333333333</v>
      </c>
    </row>
    <row r="138" customFormat="false" ht="14.65" hidden="false" customHeight="false" outlineLevel="0" collapsed="false">
      <c r="A138" s="22" t="s">
        <v>79</v>
      </c>
      <c r="B138" s="22"/>
      <c r="C138" s="22"/>
      <c r="D138" s="22"/>
      <c r="E138" s="22"/>
      <c r="F138" s="22"/>
      <c r="G138" s="22"/>
      <c r="H138" s="22"/>
      <c r="I138" s="22"/>
      <c r="J138" s="114" t="n">
        <f aca="false">SUM(J125:J137)</f>
        <v>214.966666666667</v>
      </c>
    </row>
    <row r="139" customFormat="false" ht="14.65" hidden="false" customHeight="false" outlineLevel="0" collapsed="false">
      <c r="A139" s="77"/>
      <c r="B139" s="77"/>
      <c r="C139" s="77"/>
      <c r="D139" s="77"/>
      <c r="E139" s="77"/>
      <c r="F139" s="77"/>
      <c r="G139" s="77"/>
      <c r="H139" s="77"/>
      <c r="I139" s="77"/>
      <c r="J139" s="77"/>
    </row>
    <row r="140" customFormat="false" ht="15.15" hidden="false" customHeight="true" outlineLevel="0" collapsed="false">
      <c r="A140" s="7" t="s">
        <v>148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92" t="s">
        <v>128</v>
      </c>
      <c r="B142" s="43" t="s">
        <v>129</v>
      </c>
      <c r="C142" s="43"/>
      <c r="D142" s="43"/>
      <c r="E142" s="43"/>
      <c r="F142" s="43"/>
      <c r="G142" s="43"/>
      <c r="H142" s="43"/>
      <c r="I142" s="43"/>
      <c r="J142" s="78" t="n">
        <f aca="false">J138</f>
        <v>214.966666666667</v>
      </c>
    </row>
    <row r="143" customFormat="false" ht="14.65" hidden="false" customHeight="false" outlineLevel="0" collapsed="false">
      <c r="A143" s="77"/>
      <c r="B143" s="77"/>
      <c r="C143" s="77"/>
      <c r="D143" s="77"/>
      <c r="E143" s="77"/>
      <c r="F143" s="77"/>
      <c r="G143" s="77"/>
      <c r="H143" s="77"/>
      <c r="I143" s="77"/>
      <c r="J143" s="77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77" t="s">
        <v>6</v>
      </c>
      <c r="B146" s="58" t="s">
        <v>200</v>
      </c>
      <c r="C146" s="58"/>
      <c r="D146" s="58"/>
      <c r="E146" s="58"/>
      <c r="F146" s="58"/>
      <c r="G146" s="58"/>
      <c r="H146" s="58"/>
      <c r="I146" s="58"/>
      <c r="J146" s="115" t="n">
        <f aca="false">SUM(J63+J112+J119+J142)*0.0145</f>
        <v>41.1248432131667</v>
      </c>
    </row>
    <row r="147" customFormat="false" ht="15.15" hidden="false" customHeight="false" outlineLevel="0" collapsed="false">
      <c r="A147" s="77" t="s">
        <v>9</v>
      </c>
      <c r="B147" s="58" t="s">
        <v>153</v>
      </c>
      <c r="C147" s="58"/>
      <c r="D147" s="58"/>
      <c r="E147" s="58"/>
      <c r="F147" s="58"/>
      <c r="G147" s="58"/>
      <c r="H147" s="58"/>
      <c r="I147" s="58"/>
      <c r="J147" s="100" t="n">
        <f aca="false">SUM(J63+J112+J119+J142)*0.12</f>
        <v>340.34353004</v>
      </c>
    </row>
    <row r="148" customFormat="false" ht="15.15" hidden="false" customHeight="false" outlineLevel="0" collapsed="false">
      <c r="A148" s="77" t="s">
        <v>15</v>
      </c>
      <c r="B148" s="58" t="s">
        <v>154</v>
      </c>
      <c r="C148" s="58"/>
      <c r="D148" s="58"/>
      <c r="E148" s="58"/>
      <c r="F148" s="58"/>
      <c r="G148" s="58"/>
      <c r="H148" s="58"/>
      <c r="I148" s="58"/>
      <c r="J148" s="100" t="s">
        <v>155</v>
      </c>
    </row>
    <row r="149" customFormat="false" ht="15.15" hidden="false" customHeight="false" outlineLevel="0" collapsed="false">
      <c r="A149" s="22" t="s">
        <v>69</v>
      </c>
      <c r="B149" s="22"/>
      <c r="C149" s="22"/>
      <c r="D149" s="22"/>
      <c r="E149" s="22"/>
      <c r="F149" s="22"/>
      <c r="G149" s="22"/>
      <c r="H149" s="22"/>
      <c r="I149" s="22"/>
      <c r="J149" s="18" t="n">
        <f aca="false">SUM(J146:J148)</f>
        <v>381.468373253167</v>
      </c>
    </row>
    <row r="150" customFormat="false" ht="14.65" hidden="false" customHeight="false" outlineLevel="0" collapsed="false">
      <c r="A150" s="77"/>
      <c r="B150" s="77"/>
      <c r="C150" s="77"/>
      <c r="D150" s="77"/>
      <c r="E150" s="77"/>
      <c r="F150" s="77"/>
      <c r="G150" s="77"/>
      <c r="H150" s="77"/>
      <c r="I150" s="77"/>
      <c r="J150" s="77"/>
    </row>
    <row r="151" customFormat="false" ht="15.15" hidden="false" customHeight="true" outlineLevel="0" collapsed="false">
      <c r="A151" s="118" t="s">
        <v>201</v>
      </c>
      <c r="B151" s="118"/>
      <c r="C151" s="118"/>
      <c r="D151" s="118"/>
      <c r="E151" s="118"/>
      <c r="F151" s="118"/>
      <c r="G151" s="118"/>
      <c r="H151" s="118"/>
      <c r="I151" s="118"/>
      <c r="J151" s="118"/>
    </row>
    <row r="152" customFormat="false" ht="14.65" hidden="false" customHeight="false" outlineLevel="0" collapsed="false">
      <c r="A152" s="77"/>
      <c r="B152" s="77"/>
      <c r="C152" s="77"/>
      <c r="D152" s="77"/>
      <c r="E152" s="77"/>
      <c r="F152" s="77"/>
      <c r="G152" s="77"/>
      <c r="H152" s="77"/>
      <c r="I152" s="77"/>
      <c r="J152" s="77"/>
    </row>
    <row r="153" customFormat="false" ht="15.15" hidden="false" customHeight="true" outlineLevel="0" collapsed="false">
      <c r="A153" s="28" t="s">
        <v>156</v>
      </c>
      <c r="B153" s="28"/>
      <c r="C153" s="28"/>
      <c r="D153" s="28"/>
      <c r="E153" s="28"/>
      <c r="F153" s="28"/>
      <c r="G153" s="28"/>
      <c r="H153" s="28"/>
      <c r="I153" s="28"/>
      <c r="J153" s="28"/>
    </row>
    <row r="154" customFormat="false" ht="26.95" hidden="false" customHeight="false" outlineLevel="0" collapsed="false">
      <c r="A154" s="37" t="n">
        <v>6</v>
      </c>
      <c r="B154" s="37" t="s">
        <v>157</v>
      </c>
      <c r="C154" s="37"/>
      <c r="D154" s="37"/>
      <c r="E154" s="37"/>
      <c r="F154" s="37"/>
      <c r="G154" s="37"/>
      <c r="H154" s="37"/>
      <c r="I154" s="7" t="s">
        <v>83</v>
      </c>
      <c r="J154" s="76" t="s">
        <v>84</v>
      </c>
    </row>
    <row r="155" customFormat="false" ht="37.05" hidden="false" customHeight="true" outlineLevel="0" collapsed="false">
      <c r="A155" s="43" t="s">
        <v>158</v>
      </c>
      <c r="B155" s="43"/>
      <c r="C155" s="43"/>
      <c r="D155" s="43"/>
      <c r="E155" s="43"/>
      <c r="F155" s="43"/>
      <c r="G155" s="43"/>
      <c r="H155" s="43"/>
      <c r="I155" s="77" t="s">
        <v>105</v>
      </c>
      <c r="J155" s="78" t="n">
        <f aca="false">SUM(J63+J112+J119+J143+J149)</f>
        <v>3002.69779025317</v>
      </c>
    </row>
    <row r="156" customFormat="false" ht="14.65" hidden="false" customHeight="false" outlineLevel="0" collapsed="false">
      <c r="A156" s="77" t="s">
        <v>6</v>
      </c>
      <c r="B156" s="58" t="s">
        <v>159</v>
      </c>
      <c r="C156" s="58"/>
      <c r="D156" s="58"/>
      <c r="E156" s="58"/>
      <c r="F156" s="58"/>
      <c r="G156" s="58"/>
      <c r="H156" s="58"/>
      <c r="I156" s="109" t="n">
        <v>0.03</v>
      </c>
      <c r="J156" s="125"/>
    </row>
    <row r="157" customFormat="false" ht="14.65" hidden="false" customHeight="false" outlineLevel="0" collapsed="false">
      <c r="A157" s="77" t="s">
        <v>9</v>
      </c>
      <c r="B157" s="58" t="s">
        <v>160</v>
      </c>
      <c r="C157" s="58"/>
      <c r="D157" s="58"/>
      <c r="E157" s="58"/>
      <c r="F157" s="58"/>
      <c r="G157" s="58"/>
      <c r="H157" s="58"/>
      <c r="I157" s="109" t="n">
        <v>0.0679</v>
      </c>
      <c r="J157" s="125"/>
    </row>
    <row r="158" customFormat="false" ht="14.65" hidden="false" customHeight="false" outlineLevel="0" collapsed="false">
      <c r="A158" s="77" t="s">
        <v>12</v>
      </c>
      <c r="B158" s="58" t="s">
        <v>161</v>
      </c>
      <c r="C158" s="58"/>
      <c r="D158" s="58"/>
      <c r="E158" s="58"/>
      <c r="F158" s="58"/>
      <c r="G158" s="58"/>
      <c r="H158" s="58"/>
      <c r="I158" s="126" t="s">
        <v>105</v>
      </c>
      <c r="J158" s="127"/>
    </row>
    <row r="159" customFormat="false" ht="14.65" hidden="false" customHeight="false" outlineLevel="0" collapsed="false">
      <c r="A159" s="77"/>
      <c r="B159" s="58" t="s">
        <v>162</v>
      </c>
      <c r="C159" s="58"/>
      <c r="D159" s="58"/>
      <c r="E159" s="58"/>
      <c r="F159" s="58"/>
      <c r="G159" s="58"/>
      <c r="H159" s="58"/>
      <c r="I159" s="126" t="s">
        <v>105</v>
      </c>
      <c r="J159" s="127"/>
    </row>
    <row r="160" customFormat="false" ht="15.15" hidden="false" customHeight="false" outlineLevel="0" collapsed="false">
      <c r="A160" s="77"/>
      <c r="B160" s="38" t="s">
        <v>163</v>
      </c>
      <c r="C160" s="38"/>
      <c r="D160" s="38"/>
      <c r="E160" s="38"/>
      <c r="F160" s="38"/>
      <c r="G160" s="38"/>
      <c r="H160" s="38"/>
      <c r="I160" s="128" t="n">
        <v>0.076</v>
      </c>
      <c r="J160" s="125"/>
    </row>
    <row r="161" customFormat="false" ht="15.15" hidden="false" customHeight="false" outlineLevel="0" collapsed="false">
      <c r="A161" s="77"/>
      <c r="B161" s="38" t="s">
        <v>164</v>
      </c>
      <c r="C161" s="38"/>
      <c r="D161" s="38"/>
      <c r="E161" s="38"/>
      <c r="F161" s="38"/>
      <c r="G161" s="38"/>
      <c r="H161" s="38"/>
      <c r="I161" s="128" t="n">
        <v>0.0165</v>
      </c>
      <c r="J161" s="125"/>
    </row>
    <row r="162" customFormat="false" ht="26.1" hidden="false" customHeight="true" outlineLevel="0" collapsed="false">
      <c r="A162" s="77"/>
      <c r="B162" s="40" t="s">
        <v>165</v>
      </c>
      <c r="C162" s="40"/>
      <c r="D162" s="40"/>
      <c r="E162" s="40"/>
      <c r="F162" s="40"/>
      <c r="G162" s="40"/>
      <c r="H162" s="40"/>
      <c r="I162" s="129" t="s">
        <v>105</v>
      </c>
      <c r="J162" s="127"/>
    </row>
    <row r="163" customFormat="false" ht="26.1" hidden="false" customHeight="true" outlineLevel="0" collapsed="false">
      <c r="A163" s="77"/>
      <c r="B163" s="40" t="s">
        <v>166</v>
      </c>
      <c r="C163" s="40"/>
      <c r="D163" s="40"/>
      <c r="E163" s="40"/>
      <c r="F163" s="40"/>
      <c r="G163" s="40"/>
      <c r="H163" s="40"/>
      <c r="I163" s="129" t="s">
        <v>105</v>
      </c>
      <c r="J163" s="127"/>
    </row>
    <row r="164" customFormat="false" ht="15.15" hidden="false" customHeight="false" outlineLevel="0" collapsed="false">
      <c r="A164" s="77"/>
      <c r="B164" s="38" t="s">
        <v>167</v>
      </c>
      <c r="C164" s="38"/>
      <c r="D164" s="38"/>
      <c r="E164" s="38"/>
      <c r="F164" s="38"/>
      <c r="G164" s="38"/>
      <c r="H164" s="38"/>
      <c r="I164" s="129" t="s">
        <v>105</v>
      </c>
      <c r="J164" s="127"/>
    </row>
    <row r="165" customFormat="false" ht="15.15" hidden="false" customHeight="false" outlineLevel="0" collapsed="false">
      <c r="A165" s="77"/>
      <c r="B165" s="38" t="s">
        <v>168</v>
      </c>
      <c r="C165" s="38"/>
      <c r="D165" s="38"/>
      <c r="E165" s="38"/>
      <c r="F165" s="38"/>
      <c r="G165" s="38"/>
      <c r="H165" s="38"/>
      <c r="I165" s="129" t="s">
        <v>105</v>
      </c>
      <c r="J165" s="127"/>
    </row>
    <row r="166" customFormat="false" ht="15.15" hidden="false" customHeight="false" outlineLevel="0" collapsed="false">
      <c r="A166" s="77"/>
      <c r="B166" s="38" t="s">
        <v>169</v>
      </c>
      <c r="C166" s="38"/>
      <c r="D166" s="38"/>
      <c r="E166" s="38"/>
      <c r="F166" s="38"/>
      <c r="G166" s="38"/>
      <c r="H166" s="38"/>
      <c r="I166" s="128" t="n">
        <v>0.05</v>
      </c>
      <c r="J166" s="125"/>
    </row>
    <row r="167" customFormat="false" ht="26.95" hidden="false" customHeight="true" outlineLevel="0" collapsed="false">
      <c r="A167" s="84" t="s">
        <v>170</v>
      </c>
      <c r="B167" s="84"/>
      <c r="C167" s="84"/>
      <c r="D167" s="84"/>
      <c r="E167" s="84"/>
      <c r="F167" s="84"/>
      <c r="G167" s="84"/>
      <c r="H167" s="84"/>
      <c r="I167" s="84"/>
      <c r="J167" s="114" t="n">
        <f aca="false">0.3045*J155</f>
        <v>914.321477132089</v>
      </c>
    </row>
    <row r="168" customFormat="false" ht="14.65" hidden="false" customHeight="false" outlineLevel="0" collapsed="false">
      <c r="A168" s="77"/>
      <c r="B168" s="77"/>
      <c r="C168" s="77"/>
      <c r="D168" s="77"/>
      <c r="E168" s="77"/>
      <c r="F168" s="77"/>
      <c r="G168" s="77"/>
      <c r="H168" s="77"/>
      <c r="I168" s="77"/>
      <c r="J168" s="77"/>
    </row>
    <row r="169" customFormat="false" ht="14.65" hidden="false" customHeight="false" outlineLevel="0" collapsed="false">
      <c r="A169" s="77"/>
      <c r="B169" s="77"/>
      <c r="C169" s="77"/>
      <c r="D169" s="77"/>
      <c r="E169" s="77"/>
      <c r="F169" s="77"/>
      <c r="G169" s="77"/>
      <c r="H169" s="77"/>
      <c r="I169" s="77"/>
      <c r="J169" s="77"/>
    </row>
    <row r="170" customFormat="false" ht="14.65" hidden="false" customHeight="false" outlineLevel="0" collapsed="false">
      <c r="A170" s="77"/>
      <c r="B170" s="77"/>
      <c r="C170" s="77"/>
      <c r="D170" s="77"/>
      <c r="E170" s="77"/>
      <c r="F170" s="77"/>
      <c r="G170" s="77"/>
      <c r="H170" s="77"/>
      <c r="I170" s="77"/>
      <c r="J170" s="77"/>
    </row>
    <row r="171" customFormat="false" ht="15.15" hidden="false" customHeight="true" outlineLevel="0" collapsed="false">
      <c r="A171" s="85" t="s">
        <v>171</v>
      </c>
      <c r="B171" s="85"/>
      <c r="C171" s="85"/>
      <c r="D171" s="85"/>
      <c r="E171" s="85"/>
      <c r="F171" s="85"/>
      <c r="G171" s="85"/>
      <c r="H171" s="85"/>
      <c r="I171" s="85"/>
      <c r="J171" s="85"/>
    </row>
    <row r="172" customFormat="false" ht="15.15" hidden="false" customHeight="true" outlineLevel="0" collapsed="false">
      <c r="A172" s="86" t="s">
        <v>172</v>
      </c>
      <c r="B172" s="86"/>
      <c r="C172" s="86"/>
      <c r="D172" s="86"/>
      <c r="E172" s="86"/>
      <c r="F172" s="86"/>
      <c r="G172" s="86"/>
      <c r="H172" s="86"/>
      <c r="I172" s="86"/>
      <c r="J172" s="7" t="s">
        <v>75</v>
      </c>
    </row>
    <row r="173" customFormat="false" ht="15.15" hidden="false" customHeight="true" outlineLevel="0" collapsed="false">
      <c r="A173" s="130" t="s">
        <v>6</v>
      </c>
      <c r="B173" s="131" t="s">
        <v>173</v>
      </c>
      <c r="C173" s="131"/>
      <c r="D173" s="131"/>
      <c r="E173" s="131"/>
      <c r="F173" s="131"/>
      <c r="G173" s="131"/>
      <c r="H173" s="131"/>
      <c r="I173" s="131"/>
      <c r="J173" s="100" t="n">
        <f aca="false">J63</f>
        <v>1096.35</v>
      </c>
    </row>
    <row r="174" customFormat="false" ht="15.15" hidden="false" customHeight="true" outlineLevel="0" collapsed="false">
      <c r="A174" s="130" t="s">
        <v>9</v>
      </c>
      <c r="B174" s="131" t="s">
        <v>71</v>
      </c>
      <c r="C174" s="131"/>
      <c r="D174" s="131"/>
      <c r="E174" s="131"/>
      <c r="F174" s="131"/>
      <c r="G174" s="131"/>
      <c r="H174" s="131"/>
      <c r="I174" s="131"/>
      <c r="J174" s="100" t="n">
        <f aca="false">J112</f>
        <v>1336.035337</v>
      </c>
    </row>
    <row r="175" customFormat="false" ht="15.15" hidden="false" customHeight="true" outlineLevel="0" collapsed="false">
      <c r="A175" s="130" t="s">
        <v>12</v>
      </c>
      <c r="B175" s="131" t="s">
        <v>174</v>
      </c>
      <c r="C175" s="131"/>
      <c r="D175" s="131"/>
      <c r="E175" s="131"/>
      <c r="F175" s="131"/>
      <c r="G175" s="131"/>
      <c r="H175" s="131"/>
      <c r="I175" s="131"/>
      <c r="J175" s="100" t="n">
        <f aca="false">J119</f>
        <v>188.84408</v>
      </c>
    </row>
    <row r="176" customFormat="false" ht="15.15" hidden="false" customHeight="true" outlineLevel="0" collapsed="false">
      <c r="A176" s="130" t="s">
        <v>15</v>
      </c>
      <c r="B176" s="131" t="s">
        <v>175</v>
      </c>
      <c r="C176" s="131"/>
      <c r="D176" s="131"/>
      <c r="E176" s="131"/>
      <c r="F176" s="131"/>
      <c r="G176" s="131"/>
      <c r="H176" s="131"/>
      <c r="I176" s="131"/>
      <c r="J176" s="100" t="n">
        <f aca="false">J138</f>
        <v>214.966666666667</v>
      </c>
    </row>
    <row r="177" customFormat="false" ht="15.15" hidden="false" customHeight="true" outlineLevel="0" collapsed="false">
      <c r="A177" s="130" t="s">
        <v>91</v>
      </c>
      <c r="B177" s="131" t="s">
        <v>176</v>
      </c>
      <c r="C177" s="131"/>
      <c r="D177" s="131"/>
      <c r="E177" s="131"/>
      <c r="F177" s="131"/>
      <c r="G177" s="131"/>
      <c r="H177" s="131"/>
      <c r="I177" s="131"/>
      <c r="J177" s="100" t="n">
        <f aca="false">J149</f>
        <v>381.468373253167</v>
      </c>
    </row>
    <row r="178" customFormat="false" ht="15.15" hidden="false" customHeight="true" outlineLevel="0" collapsed="false">
      <c r="A178" s="132" t="s">
        <v>177</v>
      </c>
      <c r="B178" s="132"/>
      <c r="C178" s="132"/>
      <c r="D178" s="132"/>
      <c r="E178" s="132"/>
      <c r="F178" s="132"/>
      <c r="G178" s="132"/>
      <c r="H178" s="132"/>
      <c r="I178" s="132"/>
      <c r="J178" s="18" t="n">
        <f aca="false">SUM(J173:J177)</f>
        <v>3217.66445691983</v>
      </c>
    </row>
    <row r="179" customFormat="false" ht="15.15" hidden="false" customHeight="true" outlineLevel="0" collapsed="false">
      <c r="A179" s="130" t="s">
        <v>93</v>
      </c>
      <c r="B179" s="131" t="s">
        <v>178</v>
      </c>
      <c r="C179" s="131"/>
      <c r="D179" s="131"/>
      <c r="E179" s="131"/>
      <c r="F179" s="131"/>
      <c r="G179" s="131"/>
      <c r="H179" s="131"/>
      <c r="I179" s="131"/>
      <c r="J179" s="100" t="n">
        <f aca="false">J167</f>
        <v>914.321477132089</v>
      </c>
    </row>
    <row r="180" customFormat="false" ht="15.15" hidden="false" customHeight="true" outlineLevel="0" collapsed="false">
      <c r="A180" s="132" t="s">
        <v>179</v>
      </c>
      <c r="B180" s="132"/>
      <c r="C180" s="132"/>
      <c r="D180" s="132"/>
      <c r="E180" s="132"/>
      <c r="F180" s="132"/>
      <c r="G180" s="132"/>
      <c r="H180" s="132"/>
      <c r="I180" s="132"/>
      <c r="J180" s="18" t="n">
        <f aca="false">SUM(J178:J179)</f>
        <v>4131.98593405192</v>
      </c>
    </row>
    <row r="181" customFormat="false" ht="15.15" hidden="false" customHeight="true" outlineLevel="0" collapsed="false">
      <c r="A181" s="90" t="s">
        <v>180</v>
      </c>
      <c r="B181" s="90"/>
      <c r="C181" s="90"/>
      <c r="D181" s="90"/>
      <c r="E181" s="90"/>
      <c r="F181" s="90"/>
      <c r="G181" s="90"/>
      <c r="H181" s="90"/>
      <c r="I181" s="133" t="n">
        <f aca="false">J180</f>
        <v>4131.98593405192</v>
      </c>
      <c r="J181" s="133"/>
    </row>
    <row r="182" customFormat="false" ht="15.15" hidden="false" customHeight="true" outlineLevel="0" collapsed="false">
      <c r="A182" s="92" t="s">
        <v>181</v>
      </c>
      <c r="B182" s="92"/>
      <c r="C182" s="92"/>
      <c r="D182" s="92"/>
      <c r="E182" s="92"/>
      <c r="F182" s="92"/>
      <c r="G182" s="92"/>
      <c r="H182" s="92"/>
      <c r="I182" s="92"/>
      <c r="J182" s="92"/>
    </row>
    <row r="183" customFormat="false" ht="15.15" hidden="false" customHeight="true" outlineLevel="0" collapsed="false">
      <c r="A183" s="93" t="s">
        <v>182</v>
      </c>
      <c r="B183" s="93"/>
      <c r="C183" s="93"/>
      <c r="D183" s="93"/>
      <c r="E183" s="93"/>
      <c r="F183" s="93"/>
      <c r="G183" s="93"/>
      <c r="H183" s="93"/>
      <c r="I183" s="94" t="n">
        <v>12</v>
      </c>
      <c r="J183" s="94"/>
    </row>
    <row r="184" customFormat="false" ht="14.65" hidden="false" customHeight="false" outlineLevel="0" collapsed="false">
      <c r="A184" s="92"/>
      <c r="B184" s="92"/>
      <c r="C184" s="92"/>
      <c r="D184" s="92"/>
      <c r="E184" s="92"/>
      <c r="F184" s="92"/>
      <c r="G184" s="92"/>
      <c r="H184" s="92"/>
      <c r="I184" s="92"/>
      <c r="J184" s="92"/>
    </row>
    <row r="185" customFormat="false" ht="14.65" hidden="false" customHeight="true" outlineLevel="0" collapsed="false">
      <c r="A185" s="96" t="s">
        <v>183</v>
      </c>
      <c r="B185" s="96"/>
      <c r="C185" s="96"/>
      <c r="D185" s="96"/>
      <c r="E185" s="96"/>
      <c r="F185" s="96"/>
      <c r="G185" s="96"/>
      <c r="H185" s="96"/>
      <c r="I185" s="18" t="n">
        <f aca="false">4131.99*12</f>
        <v>49583.88</v>
      </c>
      <c r="J185" s="18"/>
    </row>
    <row r="186" customFormat="false" ht="14.65" hidden="false" customHeight="false" outlineLevel="0" collapsed="false">
      <c r="A186" s="92"/>
      <c r="B186" s="92"/>
      <c r="C186" s="92"/>
      <c r="D186" s="92"/>
      <c r="E186" s="92"/>
      <c r="F186" s="92"/>
      <c r="G186" s="92"/>
      <c r="H186" s="92"/>
      <c r="I186" s="92"/>
      <c r="J186" s="92"/>
    </row>
    <row r="187" customFormat="false" ht="14.65" hidden="false" customHeight="false" outlineLevel="0" collapsed="false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customFormat="false" ht="14.65" hidden="false" customHeight="false" outlineLevel="0" collapsed="false">
      <c r="A188" s="134" t="s">
        <v>184</v>
      </c>
      <c r="B188" s="134"/>
      <c r="C188" s="134"/>
      <c r="D188" s="134"/>
      <c r="E188" s="134"/>
      <c r="F188" s="134"/>
      <c r="G188" s="134" t="s">
        <v>185</v>
      </c>
      <c r="H188" s="134"/>
      <c r="I188" s="134"/>
      <c r="J188" s="134"/>
    </row>
    <row r="189" customFormat="false" ht="14.65" hidden="false" customHeight="false" outlineLevel="0" collapsed="false">
      <c r="A189" s="135" t="s">
        <v>186</v>
      </c>
      <c r="B189" s="135"/>
      <c r="C189" s="135"/>
      <c r="D189" s="135"/>
      <c r="E189" s="135"/>
      <c r="F189" s="135"/>
      <c r="G189" s="136" t="n">
        <v>2</v>
      </c>
      <c r="H189" s="136"/>
      <c r="I189" s="136"/>
      <c r="J189" s="136"/>
    </row>
    <row r="190" customFormat="false" ht="14.65" hidden="false" customHeight="false" outlineLevel="0" collapsed="false">
      <c r="A190" s="92"/>
      <c r="B190" s="92"/>
      <c r="C190" s="92"/>
      <c r="D190" s="92"/>
      <c r="E190" s="92"/>
      <c r="F190" s="92"/>
      <c r="G190" s="92"/>
      <c r="H190" s="92"/>
      <c r="I190" s="92"/>
      <c r="J190" s="92"/>
    </row>
  </sheetData>
  <mergeCells count="237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C109:I109"/>
    <mergeCell ref="C110:I110"/>
    <mergeCell ref="C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A153:J153"/>
    <mergeCell ref="B154:H154"/>
    <mergeCell ref="A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A167:I167"/>
    <mergeCell ref="A168:J168"/>
    <mergeCell ref="A169:J169"/>
    <mergeCell ref="A170:J170"/>
    <mergeCell ref="A171:J171"/>
    <mergeCell ref="A172:I172"/>
    <mergeCell ref="B173:I173"/>
    <mergeCell ref="B174:I174"/>
    <mergeCell ref="B175:I175"/>
    <mergeCell ref="B176:I176"/>
    <mergeCell ref="B177:I177"/>
    <mergeCell ref="A178:I178"/>
    <mergeCell ref="B179:I179"/>
    <mergeCell ref="A180:I180"/>
    <mergeCell ref="A181:H181"/>
    <mergeCell ref="I181:J181"/>
    <mergeCell ref="A182:J182"/>
    <mergeCell ref="A183:H183"/>
    <mergeCell ref="I183:J183"/>
    <mergeCell ref="A184:J184"/>
    <mergeCell ref="A185:H185"/>
    <mergeCell ref="I185:J185"/>
    <mergeCell ref="A186:J186"/>
    <mergeCell ref="A187:J187"/>
    <mergeCell ref="A188:F188"/>
    <mergeCell ref="G188:J188"/>
    <mergeCell ref="A189:F189"/>
    <mergeCell ref="G189:J189"/>
    <mergeCell ref="A190:J190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6"/>
  <sheetViews>
    <sheetView showFormulas="false" showGridLines="true" showRowColHeaders="true" showZeros="true" rightToLeft="false" tabSelected="false" showOutlineSymbols="true" defaultGridColor="true" view="normal" topLeftCell="A163" colorId="64" zoomScale="100" zoomScaleNormal="100" zoomScalePageLayoutView="100" workbookViewId="0">
      <selection pane="topLeft" activeCell="I182" activeCellId="0" sqref="I182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202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14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6" t="n">
        <v>0</v>
      </c>
      <c r="J13" s="16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6" t="n">
        <v>1458.87</v>
      </c>
      <c r="J14" s="16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6" t="n">
        <v>0</v>
      </c>
      <c r="J15" s="16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6" t="n">
        <v>64.77</v>
      </c>
      <c r="J16" s="16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6" t="n">
        <v>0</v>
      </c>
      <c r="J17" s="16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6" t="n">
        <v>0</v>
      </c>
      <c r="J18" s="16"/>
    </row>
    <row r="19" customFormat="false" ht="16" hidden="false" customHeight="true" outlineLevel="0" collapsed="false">
      <c r="A19" s="14" t="s">
        <v>203</v>
      </c>
      <c r="B19" s="14"/>
      <c r="C19" s="14"/>
      <c r="D19" s="14"/>
      <c r="E19" s="14"/>
      <c r="F19" s="14"/>
      <c r="G19" s="15" t="s">
        <v>22</v>
      </c>
      <c r="H19" s="15"/>
      <c r="I19" s="16" t="n">
        <v>0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1523.64</v>
      </c>
      <c r="J20" s="18"/>
    </row>
    <row r="21" customFormat="false" ht="14.65" hidden="false" customHeight="false" outlineLevel="0" collapsed="false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customFormat="false" ht="15.15" hidden="false" customHeight="true" outlineLevel="0" collapsed="false">
      <c r="A22" s="14" t="s">
        <v>33</v>
      </c>
      <c r="B22" s="14"/>
      <c r="C22" s="14"/>
      <c r="D22" s="14"/>
      <c r="E22" s="14"/>
      <c r="F22" s="14"/>
      <c r="G22" s="14"/>
      <c r="H22" s="15" t="s">
        <v>22</v>
      </c>
      <c r="I22" s="15"/>
      <c r="J22" s="100" t="s">
        <v>155</v>
      </c>
    </row>
    <row r="23" customFormat="false" ht="15.15" hidden="false" customHeight="true" outlineLevel="0" collapsed="false">
      <c r="A23" s="14" t="s">
        <v>34</v>
      </c>
      <c r="B23" s="14"/>
      <c r="C23" s="14"/>
      <c r="D23" s="14"/>
      <c r="E23" s="14"/>
      <c r="F23" s="14"/>
      <c r="G23" s="14"/>
      <c r="H23" s="102" t="s">
        <v>22</v>
      </c>
      <c r="I23" s="102"/>
      <c r="J23" s="100" t="s">
        <v>155</v>
      </c>
    </row>
    <row r="24" customFormat="false" ht="15.15" hidden="false" customHeight="true" outlineLevel="0" collapsed="false">
      <c r="A24" s="14" t="s">
        <v>35</v>
      </c>
      <c r="B24" s="14"/>
      <c r="C24" s="14"/>
      <c r="D24" s="14"/>
      <c r="E24" s="14"/>
      <c r="F24" s="14"/>
      <c r="G24" s="14"/>
      <c r="H24" s="15" t="s">
        <v>22</v>
      </c>
      <c r="I24" s="15"/>
      <c r="J24" s="100" t="s">
        <v>155</v>
      </c>
    </row>
    <row r="25" customFormat="false" ht="15.15" hidden="false" customHeight="true" outlineLevel="0" collapsed="false">
      <c r="A25" s="14" t="s">
        <v>36</v>
      </c>
      <c r="B25" s="14"/>
      <c r="C25" s="14"/>
      <c r="D25" s="14"/>
      <c r="E25" s="14"/>
      <c r="F25" s="14"/>
      <c r="G25" s="14"/>
      <c r="H25" s="102" t="s">
        <v>22</v>
      </c>
      <c r="I25" s="102"/>
      <c r="J25" s="100" t="n">
        <v>0</v>
      </c>
    </row>
    <row r="26" customFormat="false" ht="15.15" hidden="false" customHeight="true" outlineLevel="0" collapsed="false">
      <c r="A26" s="14" t="s">
        <v>37</v>
      </c>
      <c r="B26" s="14"/>
      <c r="C26" s="14"/>
      <c r="D26" s="14"/>
      <c r="E26" s="14"/>
      <c r="F26" s="14"/>
      <c r="G26" s="14"/>
      <c r="H26" s="102" t="s">
        <v>22</v>
      </c>
      <c r="I26" s="102"/>
      <c r="J26" s="100" t="n">
        <v>0</v>
      </c>
    </row>
    <row r="27" customFormat="false" ht="15.15" hidden="false" customHeight="true" outlineLevel="0" collapsed="false">
      <c r="A27" s="14" t="s">
        <v>38</v>
      </c>
      <c r="B27" s="14"/>
      <c r="C27" s="14"/>
      <c r="D27" s="14"/>
      <c r="E27" s="14"/>
      <c r="F27" s="14"/>
      <c r="G27" s="14"/>
      <c r="H27" s="15" t="s">
        <v>22</v>
      </c>
      <c r="I27" s="15"/>
      <c r="J27" s="10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SUM(J22:J27)</f>
        <v>0</v>
      </c>
    </row>
    <row r="29" customFormat="false" ht="14.65" hidden="false" customHeight="false" outlineLevel="0" collapsed="false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100" t="s">
        <v>155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100" t="n">
        <v>67.23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100" t="n">
        <v>67.23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ROUND(J31+J32,2)</f>
        <v>134.46</v>
      </c>
    </row>
    <row r="34" customFormat="false" ht="14.65" hidden="false" customHeight="false" outlineLevel="0" collapsed="false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n">
        <v>0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n">
        <f aca="false">J35</f>
        <v>0</v>
      </c>
    </row>
    <row r="37" customFormat="false" ht="14.65" hidden="false" customHeight="false" outlineLevel="0" collapsed="false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customFormat="false" ht="15.15" hidden="false" customHeight="true" outlineLevel="0" collapsed="false">
      <c r="A44" s="137" t="s">
        <v>50</v>
      </c>
      <c r="B44" s="137"/>
      <c r="C44" s="137"/>
      <c r="D44" s="137"/>
      <c r="E44" s="137"/>
      <c r="F44" s="137"/>
      <c r="G44" s="137"/>
      <c r="H44" s="137"/>
      <c r="I44" s="137"/>
      <c r="J44" s="138" t="n">
        <f aca="false">ROUND(I20+J33,2)</f>
        <v>1658.1</v>
      </c>
    </row>
    <row r="45" customFormat="false" ht="14.65" hidden="false" customHeight="false" outlineLevel="0" collapsed="false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customFormat="false" ht="14.65" hidden="false" customHeight="false" outlineLevel="0" collapsed="false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2" t="n">
        <v>1</v>
      </c>
      <c r="B50" s="5" t="s">
        <v>53</v>
      </c>
      <c r="C50" s="5"/>
      <c r="D50" s="5"/>
      <c r="E50" s="5"/>
      <c r="F50" s="5"/>
      <c r="G50" s="5"/>
      <c r="H50" s="29" t="s">
        <v>204</v>
      </c>
      <c r="I50" s="29"/>
      <c r="J50" s="29"/>
    </row>
    <row r="51" customFormat="false" ht="15.15" hidden="false" customHeight="true" outlineLevel="0" collapsed="false">
      <c r="A51" s="2" t="n">
        <v>2</v>
      </c>
      <c r="B51" s="5" t="s">
        <v>55</v>
      </c>
      <c r="C51" s="5"/>
      <c r="D51" s="5"/>
      <c r="E51" s="5"/>
      <c r="F51" s="5"/>
      <c r="G51" s="5"/>
      <c r="H51" s="29" t="n">
        <v>5143</v>
      </c>
      <c r="I51" s="29"/>
      <c r="J51" s="29"/>
    </row>
    <row r="52" customFormat="false" ht="15.15" hidden="false" customHeight="true" outlineLevel="0" collapsed="false">
      <c r="A52" s="2" t="n">
        <v>3</v>
      </c>
      <c r="B52" s="5" t="s">
        <v>56</v>
      </c>
      <c r="C52" s="5"/>
      <c r="D52" s="5"/>
      <c r="E52" s="5"/>
      <c r="F52" s="5"/>
      <c r="G52" s="5"/>
      <c r="H52" s="29" t="n">
        <v>1096.35</v>
      </c>
      <c r="I52" s="29"/>
      <c r="J52" s="29"/>
    </row>
    <row r="53" customFormat="false" ht="15.15" hidden="false" customHeight="true" outlineLevel="0" collapsed="false">
      <c r="A53" s="2" t="n">
        <v>4</v>
      </c>
      <c r="B53" s="5" t="s">
        <v>57</v>
      </c>
      <c r="C53" s="5"/>
      <c r="D53" s="5"/>
      <c r="E53" s="5"/>
      <c r="F53" s="5"/>
      <c r="G53" s="5"/>
      <c r="H53" s="29" t="s">
        <v>58</v>
      </c>
      <c r="I53" s="29"/>
      <c r="J53" s="29"/>
    </row>
    <row r="54" customFormat="false" ht="15.15" hidden="false" customHeight="true" outlineLevel="0" collapsed="false">
      <c r="A54" s="2" t="n">
        <v>5</v>
      </c>
      <c r="B54" s="5" t="s">
        <v>59</v>
      </c>
      <c r="C54" s="5"/>
      <c r="D54" s="5"/>
      <c r="E54" s="5"/>
      <c r="F54" s="5"/>
      <c r="G54" s="5"/>
      <c r="H54" s="29" t="s">
        <v>60</v>
      </c>
      <c r="I54" s="29"/>
      <c r="J54" s="29"/>
    </row>
    <row r="55" customFormat="false" ht="14.65" hidden="false" customHeight="false" outlineLevel="0" collapsed="false">
      <c r="A55" s="99"/>
      <c r="B55" s="99"/>
      <c r="C55" s="99"/>
      <c r="D55" s="99"/>
      <c r="E55" s="99"/>
      <c r="F55" s="99"/>
      <c r="G55" s="99"/>
      <c r="H55" s="99"/>
      <c r="I55" s="99"/>
      <c r="J55" s="9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0.4</v>
      </c>
      <c r="J62" s="32" t="n">
        <f aca="false">ROUND(I62*J61,2)</f>
        <v>438.54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1534.89</v>
      </c>
    </row>
    <row r="64" customFormat="false" ht="14.65" hidden="false" customHeight="false" outlineLevel="0" collapsed="false">
      <c r="A64" s="99"/>
      <c r="B64" s="99"/>
      <c r="C64" s="99"/>
      <c r="D64" s="99"/>
      <c r="E64" s="99"/>
      <c r="F64" s="99"/>
      <c r="G64" s="99"/>
      <c r="H64" s="99"/>
      <c r="I64" s="99"/>
      <c r="J64" s="9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99"/>
      <c r="B66" s="99"/>
      <c r="C66" s="99"/>
      <c r="D66" s="99"/>
      <c r="E66" s="99"/>
      <c r="F66" s="99"/>
      <c r="G66" s="99"/>
      <c r="H66" s="99"/>
      <c r="I66" s="99"/>
      <c r="J66" s="9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6.85" hidden="false" customHeight="false" outlineLevel="0" collapsed="false">
      <c r="A69" s="19" t="s">
        <v>73</v>
      </c>
      <c r="B69" s="38" t="s">
        <v>205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127.86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127.86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42.67</v>
      </c>
    </row>
    <row r="73" customFormat="false" ht="14.65" hidden="false" customHeight="false" outlineLevel="0" collapsed="false">
      <c r="A73" s="139" t="s">
        <v>79</v>
      </c>
      <c r="B73" s="139"/>
      <c r="C73" s="139"/>
      <c r="D73" s="139"/>
      <c r="E73" s="139"/>
      <c r="F73" s="139"/>
      <c r="G73" s="139"/>
      <c r="H73" s="139"/>
      <c r="I73" s="139"/>
      <c r="J73" s="139" t="n">
        <f aca="false">SUM(J70:J72)</f>
        <v>298.39</v>
      </c>
    </row>
    <row r="74" customFormat="false" ht="14.65" hidden="false" customHeight="false" outlineLevel="0" collapsed="false">
      <c r="A74" s="77"/>
      <c r="B74" s="77"/>
      <c r="C74" s="77"/>
      <c r="D74" s="77"/>
      <c r="E74" s="77"/>
      <c r="F74" s="77"/>
      <c r="G74" s="77"/>
      <c r="H74" s="77"/>
      <c r="I74" s="77"/>
      <c r="J74" s="77"/>
    </row>
    <row r="75" customFormat="false" ht="14.65" hidden="false" customHeight="false" outlineLevel="0" collapsed="false">
      <c r="A75" s="77"/>
      <c r="B75" s="77"/>
      <c r="C75" s="77"/>
      <c r="D75" s="77"/>
      <c r="E75" s="77"/>
      <c r="F75" s="77"/>
      <c r="G75" s="77"/>
      <c r="H75" s="77"/>
      <c r="I75" s="77"/>
      <c r="J75" s="77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77" t="s">
        <v>6</v>
      </c>
      <c r="B78" s="58" t="s">
        <v>85</v>
      </c>
      <c r="C78" s="58"/>
      <c r="D78" s="58"/>
      <c r="E78" s="58"/>
      <c r="F78" s="58"/>
      <c r="G78" s="58"/>
      <c r="H78" s="58"/>
      <c r="I78" s="108" t="n">
        <v>0.2</v>
      </c>
      <c r="J78" s="78" t="n">
        <f aca="false">ROUND(($J$63+$J$73)*I78,2)</f>
        <v>366.66</v>
      </c>
    </row>
    <row r="79" customFormat="false" ht="14.65" hidden="false" customHeight="false" outlineLevel="0" collapsed="false">
      <c r="A79" s="77" t="s">
        <v>9</v>
      </c>
      <c r="B79" s="58" t="s">
        <v>86</v>
      </c>
      <c r="C79" s="58"/>
      <c r="D79" s="58"/>
      <c r="E79" s="58"/>
      <c r="F79" s="58"/>
      <c r="G79" s="58"/>
      <c r="H79" s="58"/>
      <c r="I79" s="109" t="n">
        <v>0.025</v>
      </c>
      <c r="J79" s="78" t="n">
        <f aca="false">ROUND(($J$63+$J$73)*I79,2)</f>
        <v>45.83</v>
      </c>
    </row>
    <row r="80" customFormat="false" ht="46.3" hidden="false" customHeight="true" outlineLevel="0" collapsed="false">
      <c r="A80" s="77" t="s">
        <v>12</v>
      </c>
      <c r="B80" s="40" t="s">
        <v>87</v>
      </c>
      <c r="C80" s="40"/>
      <c r="D80" s="40"/>
      <c r="E80" s="29" t="s">
        <v>88</v>
      </c>
      <c r="F80" s="110" t="n">
        <v>0.03</v>
      </c>
      <c r="G80" s="29" t="s">
        <v>89</v>
      </c>
      <c r="H80" s="111" t="n">
        <v>1</v>
      </c>
      <c r="I80" s="112" t="n">
        <f aca="false">ROUND((F80*H80),6)</f>
        <v>0.03</v>
      </c>
      <c r="J80" s="78" t="n">
        <f aca="false">ROUND(($J$63+$J$73)*I80,2)</f>
        <v>55</v>
      </c>
    </row>
    <row r="81" customFormat="false" ht="14.65" hidden="false" customHeight="false" outlineLevel="0" collapsed="false">
      <c r="A81" s="77" t="s">
        <v>15</v>
      </c>
      <c r="B81" s="58" t="s">
        <v>90</v>
      </c>
      <c r="C81" s="58"/>
      <c r="D81" s="58"/>
      <c r="E81" s="58"/>
      <c r="F81" s="58"/>
      <c r="G81" s="58"/>
      <c r="H81" s="58"/>
      <c r="I81" s="108" t="n">
        <v>0.015</v>
      </c>
      <c r="J81" s="78" t="n">
        <f aca="false">ROUND(($J$63+$J$73)*I81,2)</f>
        <v>27.5</v>
      </c>
    </row>
    <row r="82" customFormat="false" ht="14.65" hidden="false" customHeight="false" outlineLevel="0" collapsed="false">
      <c r="A82" s="77" t="s">
        <v>91</v>
      </c>
      <c r="B82" s="58" t="s">
        <v>92</v>
      </c>
      <c r="C82" s="58"/>
      <c r="D82" s="58"/>
      <c r="E82" s="58"/>
      <c r="F82" s="58"/>
      <c r="G82" s="58"/>
      <c r="H82" s="58"/>
      <c r="I82" s="108" t="n">
        <v>0.01</v>
      </c>
      <c r="J82" s="78" t="n">
        <f aca="false">ROUND(($J$63+$J$73)*I82,2)</f>
        <v>18.33</v>
      </c>
    </row>
    <row r="83" customFormat="false" ht="14.65" hidden="false" customHeight="false" outlineLevel="0" collapsed="false">
      <c r="A83" s="77" t="s">
        <v>93</v>
      </c>
      <c r="B83" s="58" t="s">
        <v>94</v>
      </c>
      <c r="C83" s="58"/>
      <c r="D83" s="58"/>
      <c r="E83" s="58"/>
      <c r="F83" s="58"/>
      <c r="G83" s="58"/>
      <c r="H83" s="58"/>
      <c r="I83" s="109" t="n">
        <v>0.006</v>
      </c>
      <c r="J83" s="78" t="n">
        <f aca="false">ROUND(($J$63+$J$73)*I83,2)</f>
        <v>11</v>
      </c>
    </row>
    <row r="84" customFormat="false" ht="14.65" hidden="false" customHeight="false" outlineLevel="0" collapsed="false">
      <c r="A84" s="77" t="s">
        <v>95</v>
      </c>
      <c r="B84" s="58" t="s">
        <v>96</v>
      </c>
      <c r="C84" s="58"/>
      <c r="D84" s="58"/>
      <c r="E84" s="58"/>
      <c r="F84" s="58"/>
      <c r="G84" s="58"/>
      <c r="H84" s="58"/>
      <c r="I84" s="108" t="n">
        <v>0.002</v>
      </c>
      <c r="J84" s="78" t="n">
        <f aca="false">ROUND(($J$63+$J$73)*I84,2)</f>
        <v>3.67</v>
      </c>
    </row>
    <row r="85" customFormat="false" ht="14.65" hidden="false" customHeight="false" outlineLevel="0" collapsed="false">
      <c r="A85" s="77" t="s">
        <v>95</v>
      </c>
      <c r="B85" s="58" t="s">
        <v>97</v>
      </c>
      <c r="C85" s="58"/>
      <c r="D85" s="58"/>
      <c r="E85" s="58"/>
      <c r="F85" s="58"/>
      <c r="G85" s="58"/>
      <c r="H85" s="58"/>
      <c r="I85" s="108"/>
      <c r="J85" s="78" t="n">
        <f aca="false">SUM(J78:J84)</f>
        <v>527.99</v>
      </c>
    </row>
    <row r="86" customFormat="false" ht="14.65" hidden="false" customHeight="false" outlineLevel="0" collapsed="false">
      <c r="A86" s="77" t="s">
        <v>98</v>
      </c>
      <c r="B86" s="58" t="s">
        <v>99</v>
      </c>
      <c r="C86" s="58"/>
      <c r="D86" s="58"/>
      <c r="E86" s="58"/>
      <c r="F86" s="58"/>
      <c r="G86" s="58"/>
      <c r="H86" s="58"/>
      <c r="I86" s="109" t="n">
        <v>0.08</v>
      </c>
      <c r="J86" s="78" t="n">
        <f aca="false">ROUND(($J$63+$J$73)*I86,2)</f>
        <v>146.66</v>
      </c>
    </row>
    <row r="87" customFormat="false" ht="14.65" hidden="false" customHeight="false" outlineLevel="0" collapsed="false">
      <c r="A87" s="22" t="s">
        <v>79</v>
      </c>
      <c r="B87" s="22"/>
      <c r="C87" s="22"/>
      <c r="D87" s="22"/>
      <c r="E87" s="22"/>
      <c r="F87" s="22"/>
      <c r="G87" s="22"/>
      <c r="H87" s="22"/>
      <c r="I87" s="113" t="n">
        <f aca="false">SUM(I78:I86)</f>
        <v>0.368</v>
      </c>
      <c r="J87" s="114" t="n">
        <f aca="false">SUM(J85:J86)</f>
        <v>674.65</v>
      </c>
    </row>
    <row r="88" customFormat="false" ht="14.65" hidden="false" customHeight="false" outlineLevel="0" collapsed="false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customFormat="false" ht="14.65" hidden="false" customHeight="false" outlineLevel="0" collapsed="false">
      <c r="A89" s="77"/>
      <c r="B89" s="77"/>
      <c r="C89" s="77"/>
      <c r="D89" s="77"/>
      <c r="E89" s="77"/>
      <c r="F89" s="77"/>
      <c r="G89" s="77"/>
      <c r="H89" s="77"/>
      <c r="I89" s="77"/>
      <c r="J89" s="77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77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115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77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116" t="s">
        <v>105</v>
      </c>
    </row>
    <row r="94" customFormat="false" ht="14.65" hidden="false" customHeight="false" outlineLevel="0" collapsed="false">
      <c r="A94" s="77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116"/>
    </row>
    <row r="95" customFormat="false" ht="14.65" hidden="false" customHeight="false" outlineLevel="0" collapsed="false">
      <c r="A95" s="77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116"/>
    </row>
    <row r="96" customFormat="false" ht="15.15" hidden="false" customHeight="false" outlineLevel="0" collapsed="false">
      <c r="A96" s="77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115" t="n">
        <f aca="false">ROUND(I98*I97*(1-0.01),2)*1+ROUND(21.726*6*(1-0.01),2)*0</f>
        <v>435.6</v>
      </c>
    </row>
    <row r="97" customFormat="false" ht="15.15" hidden="false" customHeight="false" outlineLevel="0" collapsed="false">
      <c r="A97" s="77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116" t="s">
        <v>105</v>
      </c>
    </row>
    <row r="98" customFormat="false" ht="14.65" hidden="false" customHeight="false" outlineLevel="0" collapsed="false">
      <c r="A98" s="117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116"/>
    </row>
    <row r="99" customFormat="false" ht="15.15" hidden="false" customHeight="false" outlineLevel="0" collapsed="false">
      <c r="A99" s="77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115" t="n">
        <v>35.89</v>
      </c>
    </row>
    <row r="100" customFormat="false" ht="15.15" hidden="false" customHeight="true" outlineLevel="0" collapsed="false">
      <c r="A100" s="77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115" t="n">
        <f aca="false">(192.42*0.0197*6)/12</f>
        <v>1.895337</v>
      </c>
    </row>
    <row r="101" customFormat="false" ht="15.15" hidden="false" customHeight="true" outlineLevel="0" collapsed="false">
      <c r="A101" s="77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100" t="n">
        <v>75</v>
      </c>
    </row>
    <row r="102" customFormat="false" ht="15.15" hidden="false" customHeight="false" outlineLevel="0" collapsed="false">
      <c r="A102" s="77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100" t="n">
        <f aca="false">3*J61*0.001068</f>
        <v>3.5127054</v>
      </c>
    </row>
    <row r="103" customFormat="false" ht="14.65" hidden="false" customHeight="false" outlineLevel="0" collapsed="false">
      <c r="A103" s="22" t="s">
        <v>69</v>
      </c>
      <c r="B103" s="22"/>
      <c r="C103" s="22"/>
      <c r="D103" s="22"/>
      <c r="E103" s="22"/>
      <c r="F103" s="22"/>
      <c r="G103" s="22"/>
      <c r="H103" s="22"/>
      <c r="I103" s="22"/>
      <c r="J103" s="114" t="n">
        <f aca="false">SUM(J92:J101)</f>
        <v>641.005337</v>
      </c>
    </row>
    <row r="104" customFormat="false" ht="14.65" hidden="false" customHeight="false" outlineLevel="0" collapsed="false">
      <c r="A104" s="77"/>
      <c r="B104" s="77"/>
      <c r="C104" s="77"/>
      <c r="D104" s="77"/>
      <c r="E104" s="77"/>
      <c r="F104" s="77"/>
      <c r="G104" s="77"/>
      <c r="H104" s="77"/>
      <c r="I104" s="77"/>
      <c r="J104" s="77"/>
    </row>
    <row r="105" customFormat="false" ht="26.95" hidden="false" customHeight="true" outlineLevel="0" collapsed="false">
      <c r="A105" s="118" t="s">
        <v>115</v>
      </c>
      <c r="B105" s="118"/>
      <c r="C105" s="118"/>
      <c r="D105" s="118"/>
      <c r="E105" s="118"/>
      <c r="F105" s="118"/>
      <c r="G105" s="118"/>
      <c r="H105" s="118"/>
      <c r="I105" s="118"/>
      <c r="J105" s="118"/>
    </row>
    <row r="106" customFormat="false" ht="14.65" hidden="false" customHeight="false" outlineLevel="0" collapsed="false">
      <c r="A106" s="77"/>
      <c r="B106" s="77"/>
      <c r="C106" s="77"/>
      <c r="D106" s="77"/>
      <c r="E106" s="77"/>
      <c r="F106" s="77"/>
      <c r="G106" s="77"/>
      <c r="H106" s="77"/>
      <c r="I106" s="77"/>
      <c r="J106" s="77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92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119" t="n">
        <f aca="false">J73</f>
        <v>298.39</v>
      </c>
    </row>
    <row r="110" customFormat="false" ht="15.15" hidden="false" customHeight="true" outlineLevel="0" collapsed="false">
      <c r="A110" s="92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119" t="n">
        <f aca="false">J87</f>
        <v>674.65</v>
      </c>
    </row>
    <row r="111" customFormat="false" ht="15.15" hidden="false" customHeight="true" outlineLevel="0" collapsed="false">
      <c r="A111" s="92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119" t="n">
        <f aca="false">J103</f>
        <v>641.005337</v>
      </c>
    </row>
    <row r="112" customFormat="false" ht="15.15" hidden="false" customHeight="true" outlineLevel="0" collapsed="false">
      <c r="A112" s="17" t="s">
        <v>79</v>
      </c>
      <c r="B112" s="17"/>
      <c r="C112" s="17"/>
      <c r="D112" s="17"/>
      <c r="E112" s="17"/>
      <c r="F112" s="17"/>
      <c r="G112" s="17"/>
      <c r="H112" s="17"/>
      <c r="I112" s="17"/>
      <c r="J112" s="120" t="n">
        <f aca="false">SUM(J109+J110+J111)</f>
        <v>1614.045337</v>
      </c>
    </row>
    <row r="113" customFormat="false" ht="14.65" hidden="false" customHeight="false" outlineLevel="0" collapsed="false">
      <c r="A113" s="77"/>
      <c r="B113" s="77"/>
      <c r="C113" s="77"/>
      <c r="D113" s="77"/>
      <c r="E113" s="77"/>
      <c r="F113" s="77"/>
      <c r="G113" s="77"/>
      <c r="H113" s="77"/>
      <c r="I113" s="77"/>
      <c r="J113" s="77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77" t="s">
        <v>6</v>
      </c>
      <c r="B116" s="40" t="s">
        <v>206</v>
      </c>
      <c r="C116" s="40"/>
      <c r="D116" s="40"/>
      <c r="E116" s="40"/>
      <c r="F116" s="40"/>
      <c r="G116" s="40"/>
      <c r="H116" s="40"/>
      <c r="I116" s="40"/>
      <c r="J116" s="78" t="n">
        <f aca="false">ROUND(((($J$63+$J112-J85))/12)+(($J$63+$J$73)*0.08)*0.4,0)*(0.4207)</f>
        <v>116.5339</v>
      </c>
    </row>
    <row r="117" customFormat="false" ht="24.7" hidden="false" customHeight="true" outlineLevel="0" collapsed="false">
      <c r="A117" s="77" t="s">
        <v>15</v>
      </c>
      <c r="B117" s="40" t="s">
        <v>207</v>
      </c>
      <c r="C117" s="40"/>
      <c r="D117" s="40"/>
      <c r="E117" s="40"/>
      <c r="F117" s="40"/>
      <c r="G117" s="40"/>
      <c r="H117" s="40"/>
      <c r="I117" s="40"/>
      <c r="J117" s="78" t="n">
        <f aca="false">ROUND(((($J$63+$J$112))/12)+(($J$63+$J$73)*0.08)*0.4,0)*(0.4207)</f>
        <v>135.0447</v>
      </c>
    </row>
    <row r="118" customFormat="false" ht="26.1" hidden="false" customHeight="true" outlineLevel="0" collapsed="false">
      <c r="A118" s="77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78" t="n">
        <f aca="false">(J73*0.018)</f>
        <v>5.37102</v>
      </c>
    </row>
    <row r="119" customFormat="false" ht="14.65" hidden="false" customHeight="false" outlineLevel="0" collapsed="false">
      <c r="A119" s="22" t="s">
        <v>79</v>
      </c>
      <c r="B119" s="22"/>
      <c r="C119" s="22"/>
      <c r="D119" s="22"/>
      <c r="E119" s="22"/>
      <c r="F119" s="22"/>
      <c r="G119" s="22"/>
      <c r="H119" s="22"/>
      <c r="I119" s="22"/>
      <c r="J119" s="114" t="n">
        <f aca="false">SUM(J116:J117)-J118</f>
        <v>246.20758</v>
      </c>
    </row>
    <row r="120" customFormat="false" ht="14.65" hidden="false" customHeight="false" outlineLevel="0" collapsed="false">
      <c r="A120" s="77"/>
      <c r="B120" s="77"/>
      <c r="C120" s="77"/>
      <c r="D120" s="77"/>
      <c r="E120" s="77"/>
      <c r="F120" s="77"/>
      <c r="G120" s="77"/>
      <c r="H120" s="77"/>
      <c r="I120" s="77"/>
      <c r="J120" s="77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26.95" hidden="false" customHeight="true" outlineLevel="0" collapsed="false">
      <c r="A122" s="118" t="s">
        <v>126</v>
      </c>
      <c r="B122" s="118"/>
      <c r="C122" s="118"/>
      <c r="D122" s="118"/>
      <c r="E122" s="118"/>
      <c r="F122" s="118"/>
      <c r="G122" s="118"/>
      <c r="H122" s="118"/>
      <c r="I122" s="118"/>
      <c r="J122" s="104" t="n">
        <f aca="false">J63+J112+J119</f>
        <v>3395.142917</v>
      </c>
    </row>
    <row r="123" customFormat="false" ht="15.15" hidden="false" customHeight="true" outlineLevel="0" collapsed="false">
      <c r="A123" s="118" t="s">
        <v>208</v>
      </c>
      <c r="B123" s="118"/>
      <c r="C123" s="118"/>
      <c r="D123" s="118"/>
      <c r="E123" s="118"/>
      <c r="F123" s="118"/>
      <c r="G123" s="118"/>
      <c r="H123" s="118"/>
      <c r="I123" s="118"/>
      <c r="J123" s="11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4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122" t="n">
        <f aca="false">ROUND(($J$122/30)*20.9589,0)/12</f>
        <v>197.666666666667</v>
      </c>
    </row>
    <row r="126" customFormat="false" ht="14.65" hidden="false" customHeight="false" outlineLevel="0" collapsed="false">
      <c r="A126" s="74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123" t="n">
        <f aca="false">ROUND(($J$122/30)*1,0)/12</f>
        <v>9.41666666666667</v>
      </c>
    </row>
    <row r="127" customFormat="false" ht="14.65" hidden="false" customHeight="false" outlineLevel="0" collapsed="false">
      <c r="A127" s="74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123" t="n">
        <f aca="false">ROUND((($J$122/30)*5)/12*0.015,2)</f>
        <v>0.71</v>
      </c>
    </row>
    <row r="128" customFormat="false" ht="14.65" hidden="false" customHeight="false" outlineLevel="0" collapsed="false">
      <c r="A128" s="74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124" t="n">
        <f aca="false">ROUND(($J$122/30)*0.9659,0)/12</f>
        <v>9.08333333333333</v>
      </c>
    </row>
    <row r="129" customFormat="false" ht="14.65" hidden="false" customHeight="false" outlineLevel="0" collapsed="false">
      <c r="A129" s="74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124" t="n">
        <f aca="false">ROUND(($J$122/30)*3.4932,0)/12</f>
        <v>32.9166666666667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124" t="n">
        <f aca="false">ROUND(($J$122/30)*0.2688,0)/12</f>
        <v>2.5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124" t="n">
        <f aca="false">ROUND(($J$122/30)*0.0427,0)/12</f>
        <v>0.416666666666667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124" t="n">
        <f aca="false">ROUND(($J$122/30)*0.0355,0)/12</f>
        <v>0.333333333333333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124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124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124" t="n">
        <f aca="false">ROUND(($J$122/30)*0.1997,0)/12</f>
        <v>1.91666666666667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122" t="n">
        <f aca="false">ROUND(($J$122/30)*2.4753,0)/12</f>
        <v>23.3333333333333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122" t="n">
        <f aca="false">ROUND(($J$122/30)*0.0098,0)/12</f>
        <v>0.0833333333333333</v>
      </c>
    </row>
    <row r="138" customFormat="false" ht="14.65" hidden="false" customHeight="false" outlineLevel="0" collapsed="false">
      <c r="A138" s="22" t="s">
        <v>79</v>
      </c>
      <c r="B138" s="22"/>
      <c r="C138" s="22"/>
      <c r="D138" s="22"/>
      <c r="E138" s="22"/>
      <c r="F138" s="22"/>
      <c r="G138" s="22"/>
      <c r="H138" s="22"/>
      <c r="I138" s="22"/>
      <c r="J138" s="114" t="n">
        <f aca="false">SUM(J125:J137)</f>
        <v>278.543333333333</v>
      </c>
    </row>
    <row r="139" customFormat="false" ht="14.65" hidden="false" customHeight="false" outlineLevel="0" collapsed="false">
      <c r="A139" s="77"/>
      <c r="B139" s="77"/>
      <c r="C139" s="77"/>
      <c r="D139" s="77"/>
      <c r="E139" s="77"/>
      <c r="F139" s="77"/>
      <c r="G139" s="77"/>
      <c r="H139" s="77"/>
      <c r="I139" s="77"/>
      <c r="J139" s="77"/>
    </row>
    <row r="140" customFormat="false" ht="15.15" hidden="false" customHeight="true" outlineLevel="0" collapsed="false">
      <c r="A140" s="7" t="s">
        <v>209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92" t="s">
        <v>128</v>
      </c>
      <c r="B142" s="43" t="s">
        <v>129</v>
      </c>
      <c r="C142" s="43"/>
      <c r="D142" s="43"/>
      <c r="E142" s="43"/>
      <c r="F142" s="43"/>
      <c r="G142" s="43"/>
      <c r="H142" s="43"/>
      <c r="I142" s="43"/>
      <c r="J142" s="78" t="n">
        <f aca="false">J138</f>
        <v>278.543333333333</v>
      </c>
    </row>
    <row r="143" customFormat="false" ht="14.65" hidden="false" customHeight="false" outlineLevel="0" collapsed="false">
      <c r="A143" s="77"/>
      <c r="B143" s="77"/>
      <c r="C143" s="77"/>
      <c r="D143" s="77"/>
      <c r="E143" s="77"/>
      <c r="F143" s="77"/>
      <c r="G143" s="77"/>
      <c r="H143" s="77"/>
      <c r="I143" s="77"/>
      <c r="J143" s="77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77" t="s">
        <v>6</v>
      </c>
      <c r="B146" s="58" t="s">
        <v>152</v>
      </c>
      <c r="C146" s="58"/>
      <c r="D146" s="58"/>
      <c r="E146" s="58"/>
      <c r="F146" s="58"/>
      <c r="G146" s="58"/>
      <c r="H146" s="58"/>
      <c r="I146" s="58"/>
      <c r="J146" s="115" t="n">
        <f aca="false">SUM(J63+J112+J119+J138)*0.0145</f>
        <v>53.2684506298333</v>
      </c>
    </row>
    <row r="147" customFormat="false" ht="14.65" hidden="false" customHeight="false" outlineLevel="0" collapsed="false">
      <c r="A147" s="77" t="s">
        <v>9</v>
      </c>
      <c r="B147" s="58" t="s">
        <v>153</v>
      </c>
      <c r="C147" s="58"/>
      <c r="D147" s="58"/>
      <c r="E147" s="58"/>
      <c r="F147" s="58"/>
      <c r="G147" s="58"/>
      <c r="H147" s="58"/>
      <c r="I147" s="58"/>
      <c r="J147" s="115" t="n">
        <f aca="false">SUM(J63+J112+J119+J138)*0.12</f>
        <v>440.84235004</v>
      </c>
    </row>
    <row r="148" customFormat="false" ht="15.15" hidden="false" customHeight="false" outlineLevel="0" collapsed="false">
      <c r="A148" s="77" t="s">
        <v>15</v>
      </c>
      <c r="B148" s="58" t="s">
        <v>154</v>
      </c>
      <c r="C148" s="58"/>
      <c r="D148" s="58"/>
      <c r="E148" s="58"/>
      <c r="F148" s="58"/>
      <c r="G148" s="58"/>
      <c r="H148" s="58"/>
      <c r="I148" s="58"/>
      <c r="J148" s="100" t="s">
        <v>155</v>
      </c>
    </row>
    <row r="149" customFormat="false" ht="15.15" hidden="false" customHeight="false" outlineLevel="0" collapsed="false">
      <c r="A149" s="22" t="s">
        <v>69</v>
      </c>
      <c r="B149" s="22"/>
      <c r="C149" s="22"/>
      <c r="D149" s="22"/>
      <c r="E149" s="22"/>
      <c r="F149" s="22"/>
      <c r="G149" s="22"/>
      <c r="H149" s="22"/>
      <c r="I149" s="22"/>
      <c r="J149" s="18" t="n">
        <f aca="false">SUM(J146:J148)</f>
        <v>494.110800669833</v>
      </c>
    </row>
    <row r="150" customFormat="false" ht="14.65" hidden="false" customHeight="false" outlineLevel="0" collapsed="false">
      <c r="A150" s="77"/>
      <c r="B150" s="77"/>
      <c r="C150" s="77"/>
      <c r="D150" s="77"/>
      <c r="E150" s="77"/>
      <c r="F150" s="77"/>
      <c r="G150" s="77"/>
      <c r="H150" s="77"/>
      <c r="I150" s="77"/>
      <c r="J150" s="77"/>
    </row>
    <row r="151" customFormat="false" ht="14.65" hidden="false" customHeight="false" outlineLevel="0" collapsed="false">
      <c r="A151" s="77"/>
      <c r="B151" s="77"/>
      <c r="C151" s="77"/>
      <c r="D151" s="77"/>
      <c r="E151" s="77"/>
      <c r="F151" s="77"/>
      <c r="G151" s="77"/>
      <c r="H151" s="77"/>
      <c r="I151" s="77"/>
      <c r="J151" s="77"/>
    </row>
    <row r="152" customFormat="false" ht="15.15" hidden="false" customHeight="true" outlineLevel="0" collapsed="false">
      <c r="A152" s="28" t="s">
        <v>156</v>
      </c>
      <c r="B152" s="28"/>
      <c r="C152" s="28"/>
      <c r="D152" s="28"/>
      <c r="E152" s="28"/>
      <c r="F152" s="28"/>
      <c r="G152" s="28"/>
      <c r="H152" s="28"/>
      <c r="I152" s="28"/>
      <c r="J152" s="28"/>
    </row>
    <row r="153" customFormat="false" ht="26.95" hidden="false" customHeight="false" outlineLevel="0" collapsed="false">
      <c r="A153" s="37" t="n">
        <v>6</v>
      </c>
      <c r="B153" s="37" t="s">
        <v>157</v>
      </c>
      <c r="C153" s="37"/>
      <c r="D153" s="37"/>
      <c r="E153" s="37"/>
      <c r="F153" s="37"/>
      <c r="G153" s="37"/>
      <c r="H153" s="37"/>
      <c r="I153" s="7" t="s">
        <v>83</v>
      </c>
      <c r="J153" s="76" t="s">
        <v>84</v>
      </c>
    </row>
    <row r="154" customFormat="false" ht="37.05" hidden="false" customHeight="true" outlineLevel="0" collapsed="false">
      <c r="A154" s="43" t="s">
        <v>158</v>
      </c>
      <c r="B154" s="43"/>
      <c r="C154" s="43"/>
      <c r="D154" s="43"/>
      <c r="E154" s="43"/>
      <c r="F154" s="43"/>
      <c r="G154" s="43"/>
      <c r="H154" s="43"/>
      <c r="I154" s="77" t="s">
        <v>105</v>
      </c>
      <c r="J154" s="78" t="n">
        <f aca="false">SUM(J63+J112+J119+J143+J149)</f>
        <v>3889.25371766983</v>
      </c>
    </row>
    <row r="155" customFormat="false" ht="14.65" hidden="false" customHeight="false" outlineLevel="0" collapsed="false">
      <c r="A155" s="77" t="s">
        <v>6</v>
      </c>
      <c r="B155" s="58" t="s">
        <v>159</v>
      </c>
      <c r="C155" s="58"/>
      <c r="D155" s="58"/>
      <c r="E155" s="58"/>
      <c r="F155" s="58"/>
      <c r="G155" s="58"/>
      <c r="H155" s="58"/>
      <c r="I155" s="109" t="n">
        <v>0.03</v>
      </c>
      <c r="J155" s="125"/>
    </row>
    <row r="156" customFormat="false" ht="14.65" hidden="false" customHeight="false" outlineLevel="0" collapsed="false">
      <c r="A156" s="77" t="s">
        <v>9</v>
      </c>
      <c r="B156" s="58" t="s">
        <v>160</v>
      </c>
      <c r="C156" s="58"/>
      <c r="D156" s="58"/>
      <c r="E156" s="58"/>
      <c r="F156" s="58"/>
      <c r="G156" s="58"/>
      <c r="H156" s="58"/>
      <c r="I156" s="109" t="n">
        <v>0.0679</v>
      </c>
      <c r="J156" s="125"/>
    </row>
    <row r="157" customFormat="false" ht="14.65" hidden="false" customHeight="false" outlineLevel="0" collapsed="false">
      <c r="A157" s="77" t="s">
        <v>12</v>
      </c>
      <c r="B157" s="58" t="s">
        <v>161</v>
      </c>
      <c r="C157" s="58"/>
      <c r="D157" s="58"/>
      <c r="E157" s="58"/>
      <c r="F157" s="58"/>
      <c r="G157" s="58"/>
      <c r="H157" s="58"/>
      <c r="I157" s="126" t="s">
        <v>105</v>
      </c>
      <c r="J157" s="127"/>
    </row>
    <row r="158" customFormat="false" ht="14.65" hidden="false" customHeight="false" outlineLevel="0" collapsed="false">
      <c r="A158" s="77"/>
      <c r="B158" s="58" t="s">
        <v>162</v>
      </c>
      <c r="C158" s="58"/>
      <c r="D158" s="58"/>
      <c r="E158" s="58"/>
      <c r="F158" s="58"/>
      <c r="G158" s="58"/>
      <c r="H158" s="58"/>
      <c r="I158" s="126" t="s">
        <v>105</v>
      </c>
      <c r="J158" s="127"/>
    </row>
    <row r="159" customFormat="false" ht="15.15" hidden="false" customHeight="false" outlineLevel="0" collapsed="false">
      <c r="A159" s="77"/>
      <c r="B159" s="38" t="s">
        <v>163</v>
      </c>
      <c r="C159" s="38"/>
      <c r="D159" s="38"/>
      <c r="E159" s="38"/>
      <c r="F159" s="38"/>
      <c r="G159" s="38"/>
      <c r="H159" s="38"/>
      <c r="I159" s="128" t="n">
        <v>0.076</v>
      </c>
      <c r="J159" s="125"/>
    </row>
    <row r="160" customFormat="false" ht="15.15" hidden="false" customHeight="false" outlineLevel="0" collapsed="false">
      <c r="A160" s="77"/>
      <c r="B160" s="38" t="s">
        <v>164</v>
      </c>
      <c r="C160" s="38"/>
      <c r="D160" s="38"/>
      <c r="E160" s="38"/>
      <c r="F160" s="38"/>
      <c r="G160" s="38"/>
      <c r="H160" s="38"/>
      <c r="I160" s="128" t="n">
        <v>0.0165</v>
      </c>
      <c r="J160" s="125"/>
    </row>
    <row r="161" customFormat="false" ht="26.1" hidden="false" customHeight="true" outlineLevel="0" collapsed="false">
      <c r="A161" s="77"/>
      <c r="B161" s="40" t="s">
        <v>165</v>
      </c>
      <c r="C161" s="40"/>
      <c r="D161" s="40"/>
      <c r="E161" s="40"/>
      <c r="F161" s="40"/>
      <c r="G161" s="40"/>
      <c r="H161" s="40"/>
      <c r="I161" s="129" t="s">
        <v>105</v>
      </c>
      <c r="J161" s="127"/>
    </row>
    <row r="162" customFormat="false" ht="26.1" hidden="false" customHeight="true" outlineLevel="0" collapsed="false">
      <c r="A162" s="77"/>
      <c r="B162" s="40" t="s">
        <v>166</v>
      </c>
      <c r="C162" s="40"/>
      <c r="D162" s="40"/>
      <c r="E162" s="40"/>
      <c r="F162" s="40"/>
      <c r="G162" s="40"/>
      <c r="H162" s="40"/>
      <c r="I162" s="129" t="s">
        <v>105</v>
      </c>
      <c r="J162" s="127"/>
    </row>
    <row r="163" customFormat="false" ht="15.15" hidden="false" customHeight="false" outlineLevel="0" collapsed="false">
      <c r="A163" s="77"/>
      <c r="B163" s="38" t="s">
        <v>167</v>
      </c>
      <c r="C163" s="38"/>
      <c r="D163" s="38"/>
      <c r="E163" s="38"/>
      <c r="F163" s="38"/>
      <c r="G163" s="38"/>
      <c r="H163" s="38"/>
      <c r="I163" s="129" t="s">
        <v>105</v>
      </c>
      <c r="J163" s="127"/>
    </row>
    <row r="164" customFormat="false" ht="15.15" hidden="false" customHeight="false" outlineLevel="0" collapsed="false">
      <c r="A164" s="77"/>
      <c r="B164" s="38" t="s">
        <v>168</v>
      </c>
      <c r="C164" s="38"/>
      <c r="D164" s="38"/>
      <c r="E164" s="38"/>
      <c r="F164" s="38"/>
      <c r="G164" s="38"/>
      <c r="H164" s="38"/>
      <c r="I164" s="129" t="s">
        <v>105</v>
      </c>
      <c r="J164" s="127"/>
    </row>
    <row r="165" customFormat="false" ht="15.15" hidden="false" customHeight="false" outlineLevel="0" collapsed="false">
      <c r="A165" s="77"/>
      <c r="B165" s="38" t="s">
        <v>169</v>
      </c>
      <c r="C165" s="38"/>
      <c r="D165" s="38"/>
      <c r="E165" s="38"/>
      <c r="F165" s="38"/>
      <c r="G165" s="38"/>
      <c r="H165" s="38"/>
      <c r="I165" s="128" t="n">
        <v>0.05</v>
      </c>
      <c r="J165" s="125"/>
    </row>
    <row r="166" customFormat="false" ht="26.95" hidden="false" customHeight="true" outlineLevel="0" collapsed="false">
      <c r="A166" s="84" t="s">
        <v>170</v>
      </c>
      <c r="B166" s="84"/>
      <c r="C166" s="84"/>
      <c r="D166" s="84"/>
      <c r="E166" s="84"/>
      <c r="F166" s="84"/>
      <c r="G166" s="84"/>
      <c r="H166" s="84"/>
      <c r="I166" s="84"/>
      <c r="J166" s="114" t="n">
        <f aca="false">0.3045*J154</f>
        <v>1184.27775703046</v>
      </c>
    </row>
    <row r="167" customFormat="false" ht="14.65" hidden="false" customHeight="false" outlineLevel="0" collapsed="false">
      <c r="A167" s="77"/>
      <c r="B167" s="77"/>
      <c r="C167" s="77"/>
      <c r="D167" s="77"/>
      <c r="E167" s="77"/>
      <c r="F167" s="77"/>
      <c r="G167" s="77"/>
      <c r="H167" s="77"/>
      <c r="I167" s="77"/>
      <c r="J167" s="77"/>
    </row>
    <row r="168" customFormat="false" ht="15.15" hidden="false" customHeight="true" outlineLevel="0" collapsed="false">
      <c r="A168" s="85" t="s">
        <v>171</v>
      </c>
      <c r="B168" s="85"/>
      <c r="C168" s="85"/>
      <c r="D168" s="85"/>
      <c r="E168" s="85"/>
      <c r="F168" s="85"/>
      <c r="G168" s="85"/>
      <c r="H168" s="85"/>
      <c r="I168" s="85"/>
      <c r="J168" s="85"/>
    </row>
    <row r="169" customFormat="false" ht="15.15" hidden="false" customHeight="true" outlineLevel="0" collapsed="false">
      <c r="A169" s="86" t="s">
        <v>172</v>
      </c>
      <c r="B169" s="86"/>
      <c r="C169" s="86"/>
      <c r="D169" s="86"/>
      <c r="E169" s="86"/>
      <c r="F169" s="86"/>
      <c r="G169" s="86"/>
      <c r="H169" s="86"/>
      <c r="I169" s="86"/>
      <c r="J169" s="7" t="s">
        <v>75</v>
      </c>
    </row>
    <row r="170" customFormat="false" ht="15.15" hidden="false" customHeight="true" outlineLevel="0" collapsed="false">
      <c r="A170" s="130" t="s">
        <v>6</v>
      </c>
      <c r="B170" s="131" t="s">
        <v>173</v>
      </c>
      <c r="C170" s="131"/>
      <c r="D170" s="131"/>
      <c r="E170" s="131"/>
      <c r="F170" s="131"/>
      <c r="G170" s="131"/>
      <c r="H170" s="131"/>
      <c r="I170" s="131"/>
      <c r="J170" s="100" t="n">
        <f aca="false">J63</f>
        <v>1534.89</v>
      </c>
    </row>
    <row r="171" customFormat="false" ht="15.15" hidden="false" customHeight="true" outlineLevel="0" collapsed="false">
      <c r="A171" s="130" t="s">
        <v>9</v>
      </c>
      <c r="B171" s="131" t="s">
        <v>71</v>
      </c>
      <c r="C171" s="131"/>
      <c r="D171" s="131"/>
      <c r="E171" s="131"/>
      <c r="F171" s="131"/>
      <c r="G171" s="131"/>
      <c r="H171" s="131"/>
      <c r="I171" s="131"/>
      <c r="J171" s="100" t="n">
        <f aca="false">J112</f>
        <v>1614.045337</v>
      </c>
    </row>
    <row r="172" customFormat="false" ht="15.15" hidden="false" customHeight="true" outlineLevel="0" collapsed="false">
      <c r="A172" s="130" t="s">
        <v>12</v>
      </c>
      <c r="B172" s="131" t="s">
        <v>174</v>
      </c>
      <c r="C172" s="131"/>
      <c r="D172" s="131"/>
      <c r="E172" s="131"/>
      <c r="F172" s="131"/>
      <c r="G172" s="131"/>
      <c r="H172" s="131"/>
      <c r="I172" s="131"/>
      <c r="J172" s="100" t="n">
        <f aca="false">J119</f>
        <v>246.20758</v>
      </c>
    </row>
    <row r="173" customFormat="false" ht="15.15" hidden="false" customHeight="true" outlineLevel="0" collapsed="false">
      <c r="A173" s="130" t="s">
        <v>15</v>
      </c>
      <c r="B173" s="131" t="s">
        <v>175</v>
      </c>
      <c r="C173" s="131"/>
      <c r="D173" s="131"/>
      <c r="E173" s="131"/>
      <c r="F173" s="131"/>
      <c r="G173" s="131"/>
      <c r="H173" s="131"/>
      <c r="I173" s="131"/>
      <c r="J173" s="100" t="n">
        <f aca="false">J138</f>
        <v>278.543333333333</v>
      </c>
    </row>
    <row r="174" customFormat="false" ht="15.15" hidden="false" customHeight="true" outlineLevel="0" collapsed="false">
      <c r="A174" s="130" t="s">
        <v>91</v>
      </c>
      <c r="B174" s="131" t="s">
        <v>176</v>
      </c>
      <c r="C174" s="131"/>
      <c r="D174" s="131"/>
      <c r="E174" s="131"/>
      <c r="F174" s="131"/>
      <c r="G174" s="131"/>
      <c r="H174" s="131"/>
      <c r="I174" s="131"/>
      <c r="J174" s="100" t="n">
        <f aca="false">J149</f>
        <v>494.110800669833</v>
      </c>
    </row>
    <row r="175" customFormat="false" ht="15.15" hidden="false" customHeight="true" outlineLevel="0" collapsed="false">
      <c r="A175" s="132" t="s">
        <v>177</v>
      </c>
      <c r="B175" s="132"/>
      <c r="C175" s="132"/>
      <c r="D175" s="132"/>
      <c r="E175" s="132"/>
      <c r="F175" s="132"/>
      <c r="G175" s="132"/>
      <c r="H175" s="132"/>
      <c r="I175" s="132"/>
      <c r="J175" s="18" t="n">
        <f aca="false">SUM(J170:J174)</f>
        <v>4167.79705100317</v>
      </c>
    </row>
    <row r="176" customFormat="false" ht="15.15" hidden="false" customHeight="true" outlineLevel="0" collapsed="false">
      <c r="A176" s="130" t="s">
        <v>93</v>
      </c>
      <c r="B176" s="131" t="s">
        <v>178</v>
      </c>
      <c r="C176" s="131"/>
      <c r="D176" s="131"/>
      <c r="E176" s="131"/>
      <c r="F176" s="131"/>
      <c r="G176" s="131"/>
      <c r="H176" s="131"/>
      <c r="I176" s="131"/>
      <c r="J176" s="100" t="n">
        <f aca="false">J166</f>
        <v>1184.27775703046</v>
      </c>
    </row>
    <row r="177" customFormat="false" ht="15.15" hidden="false" customHeight="true" outlineLevel="0" collapsed="false">
      <c r="A177" s="132" t="s">
        <v>179</v>
      </c>
      <c r="B177" s="132"/>
      <c r="C177" s="132"/>
      <c r="D177" s="132"/>
      <c r="E177" s="132"/>
      <c r="F177" s="132"/>
      <c r="G177" s="132"/>
      <c r="H177" s="132"/>
      <c r="I177" s="132"/>
      <c r="J177" s="18" t="n">
        <f aca="false">SUM(J175:J176)</f>
        <v>5352.07480803363</v>
      </c>
    </row>
    <row r="178" customFormat="false" ht="15.15" hidden="false" customHeight="true" outlineLevel="0" collapsed="false">
      <c r="A178" s="140" t="s">
        <v>180</v>
      </c>
      <c r="B178" s="140"/>
      <c r="C178" s="140"/>
      <c r="D178" s="140"/>
      <c r="E178" s="140"/>
      <c r="F178" s="140"/>
      <c r="G178" s="140"/>
      <c r="H178" s="140"/>
      <c r="I178" s="18" t="n">
        <f aca="false">J177</f>
        <v>5352.07480803363</v>
      </c>
      <c r="J178" s="18"/>
    </row>
    <row r="179" customFormat="false" ht="15.15" hidden="false" customHeight="true" outlineLevel="0" collapsed="false">
      <c r="A179" s="92" t="s">
        <v>210</v>
      </c>
      <c r="B179" s="92"/>
      <c r="C179" s="92"/>
      <c r="D179" s="92"/>
      <c r="E179" s="92"/>
      <c r="F179" s="92"/>
      <c r="G179" s="92"/>
      <c r="H179" s="92"/>
      <c r="I179" s="92"/>
      <c r="J179" s="92"/>
    </row>
    <row r="180" customFormat="false" ht="15.15" hidden="false" customHeight="true" outlineLevel="0" collapsed="false">
      <c r="A180" s="93" t="s">
        <v>182</v>
      </c>
      <c r="B180" s="93"/>
      <c r="C180" s="93"/>
      <c r="D180" s="93"/>
      <c r="E180" s="93"/>
      <c r="F180" s="93"/>
      <c r="G180" s="93"/>
      <c r="H180" s="93"/>
      <c r="I180" s="133" t="n">
        <v>12</v>
      </c>
      <c r="J180" s="133"/>
    </row>
    <row r="181" customFormat="false" ht="14.65" hidden="false" customHeight="false" outlineLevel="0" collapsed="false">
      <c r="A181" s="92"/>
      <c r="B181" s="92"/>
      <c r="C181" s="92"/>
      <c r="D181" s="92"/>
      <c r="E181" s="92"/>
      <c r="F181" s="92"/>
      <c r="G181" s="92"/>
      <c r="H181" s="92"/>
      <c r="I181" s="92"/>
      <c r="J181" s="92"/>
    </row>
    <row r="182" customFormat="false" ht="14.65" hidden="false" customHeight="true" outlineLevel="0" collapsed="false">
      <c r="A182" s="141" t="s">
        <v>211</v>
      </c>
      <c r="B182" s="141"/>
      <c r="C182" s="141"/>
      <c r="D182" s="141"/>
      <c r="E182" s="141"/>
      <c r="F182" s="141"/>
      <c r="G182" s="141"/>
      <c r="H182" s="141"/>
      <c r="I182" s="133" t="n">
        <f aca="false">5352.07*12</f>
        <v>64224.84</v>
      </c>
      <c r="J182" s="133"/>
    </row>
    <row r="183" customFormat="false" ht="14.65" hidden="false" customHeight="false" outlineLevel="0" collapsed="false">
      <c r="A183" s="92"/>
      <c r="B183" s="92"/>
      <c r="C183" s="92"/>
      <c r="D183" s="92"/>
      <c r="E183" s="92"/>
      <c r="F183" s="92"/>
      <c r="G183" s="92"/>
      <c r="H183" s="92"/>
      <c r="I183" s="92"/>
      <c r="J183" s="92"/>
    </row>
    <row r="184" customFormat="false" ht="14.65" hidden="false" customHeight="false" outlineLevel="0" collapsed="false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customFormat="false" ht="14.65" hidden="false" customHeight="false" outlineLevel="0" collapsed="false">
      <c r="A185" s="134" t="s">
        <v>184</v>
      </c>
      <c r="B185" s="134"/>
      <c r="C185" s="134"/>
      <c r="D185" s="134"/>
      <c r="E185" s="134"/>
      <c r="F185" s="134"/>
      <c r="G185" s="134" t="s">
        <v>185</v>
      </c>
      <c r="H185" s="134"/>
      <c r="I185" s="134"/>
      <c r="J185" s="134"/>
    </row>
    <row r="186" customFormat="false" ht="14.65" hidden="false" customHeight="false" outlineLevel="0" collapsed="false">
      <c r="A186" s="142" t="s">
        <v>186</v>
      </c>
      <c r="B186" s="142"/>
      <c r="C186" s="142"/>
      <c r="D186" s="142"/>
      <c r="E186" s="142"/>
      <c r="F186" s="142"/>
      <c r="G186" s="136" t="n">
        <v>2</v>
      </c>
      <c r="H186" s="136"/>
      <c r="I186" s="136"/>
      <c r="J186" s="136"/>
    </row>
  </sheetData>
  <mergeCells count="233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B153:H153"/>
    <mergeCell ref="A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A166:I166"/>
    <mergeCell ref="A167:J167"/>
    <mergeCell ref="A168:J168"/>
    <mergeCell ref="A169:I169"/>
    <mergeCell ref="B170:I170"/>
    <mergeCell ref="B171:I171"/>
    <mergeCell ref="B172:I172"/>
    <mergeCell ref="B173:I173"/>
    <mergeCell ref="B174:I174"/>
    <mergeCell ref="A175:I175"/>
    <mergeCell ref="B176:I176"/>
    <mergeCell ref="A177:I177"/>
    <mergeCell ref="A178:H178"/>
    <mergeCell ref="I178:J178"/>
    <mergeCell ref="A179:J179"/>
    <mergeCell ref="A180:H180"/>
    <mergeCell ref="I180:J180"/>
    <mergeCell ref="A181:J181"/>
    <mergeCell ref="A182:H182"/>
    <mergeCell ref="I182:J182"/>
    <mergeCell ref="A183:J183"/>
    <mergeCell ref="A184:J184"/>
    <mergeCell ref="A185:F185"/>
    <mergeCell ref="G185:J185"/>
    <mergeCell ref="A186:F186"/>
    <mergeCell ref="G186:J186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8"/>
  <sheetViews>
    <sheetView showFormulas="false" showGridLines="true" showRowColHeaders="true" showZeros="true" rightToLeft="false" tabSelected="false" showOutlineSymbols="true" defaultGridColor="true" view="normal" topLeftCell="A160" colorId="64" zoomScale="100" zoomScaleNormal="100" zoomScalePageLayoutView="100" workbookViewId="0">
      <selection pane="topLeft" activeCell="I184" activeCellId="0" sqref="I184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212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213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6" t="n">
        <v>0</v>
      </c>
      <c r="J13" s="16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6" t="n">
        <v>281.35</v>
      </c>
      <c r="J14" s="16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6" t="n">
        <v>0</v>
      </c>
      <c r="J15" s="16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6" t="n">
        <v>0</v>
      </c>
      <c r="J16" s="16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6" t="n">
        <v>0</v>
      </c>
      <c r="J17" s="16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6" t="n">
        <v>0</v>
      </c>
      <c r="J18" s="16"/>
    </row>
    <row r="19" customFormat="false" ht="16" hidden="false" customHeight="true" outlineLevel="0" collapsed="false">
      <c r="A19" s="14" t="s">
        <v>203</v>
      </c>
      <c r="B19" s="14"/>
      <c r="C19" s="14"/>
      <c r="D19" s="14"/>
      <c r="E19" s="14"/>
      <c r="F19" s="14"/>
      <c r="G19" s="15" t="s">
        <v>22</v>
      </c>
      <c r="H19" s="15"/>
      <c r="I19" s="16" t="n">
        <v>21.94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303.29</v>
      </c>
      <c r="J20" s="18"/>
    </row>
    <row r="21" customFormat="false" ht="14.65" hidden="false" customHeight="false" outlineLevel="0" collapsed="false">
      <c r="A21" s="77"/>
      <c r="B21" s="77"/>
      <c r="C21" s="77"/>
      <c r="D21" s="77"/>
      <c r="E21" s="77"/>
      <c r="F21" s="77"/>
      <c r="G21" s="77"/>
      <c r="H21" s="77"/>
      <c r="I21" s="77"/>
      <c r="J21" s="77"/>
    </row>
    <row r="22" customFormat="false" ht="15.15" hidden="false" customHeight="true" outlineLevel="0" collapsed="false">
      <c r="A22" s="14" t="s">
        <v>33</v>
      </c>
      <c r="B22" s="14"/>
      <c r="C22" s="14"/>
      <c r="D22" s="14"/>
      <c r="E22" s="14"/>
      <c r="F22" s="14"/>
      <c r="G22" s="14"/>
      <c r="H22" s="15" t="s">
        <v>22</v>
      </c>
      <c r="I22" s="15"/>
      <c r="J22" s="100" t="n">
        <v>655.8</v>
      </c>
    </row>
    <row r="23" customFormat="false" ht="15.15" hidden="false" customHeight="true" outlineLevel="0" collapsed="false">
      <c r="A23" s="14" t="s">
        <v>34</v>
      </c>
      <c r="B23" s="14"/>
      <c r="C23" s="14"/>
      <c r="D23" s="14"/>
      <c r="E23" s="14"/>
      <c r="F23" s="14"/>
      <c r="G23" s="14"/>
      <c r="H23" s="102" t="s">
        <v>22</v>
      </c>
      <c r="I23" s="102"/>
      <c r="J23" s="100" t="n">
        <v>691.35</v>
      </c>
    </row>
    <row r="24" customFormat="false" ht="15.15" hidden="false" customHeight="true" outlineLevel="0" collapsed="false">
      <c r="A24" s="14" t="s">
        <v>35</v>
      </c>
      <c r="B24" s="14"/>
      <c r="C24" s="14"/>
      <c r="D24" s="14"/>
      <c r="E24" s="14"/>
      <c r="F24" s="14"/>
      <c r="G24" s="14"/>
      <c r="H24" s="15" t="s">
        <v>22</v>
      </c>
      <c r="I24" s="15"/>
      <c r="J24" s="100" t="n">
        <v>628</v>
      </c>
    </row>
    <row r="25" customFormat="false" ht="15.15" hidden="false" customHeight="true" outlineLevel="0" collapsed="false">
      <c r="A25" s="14" t="s">
        <v>36</v>
      </c>
      <c r="B25" s="14"/>
      <c r="C25" s="14"/>
      <c r="D25" s="14"/>
      <c r="E25" s="14"/>
      <c r="F25" s="14"/>
      <c r="G25" s="14"/>
      <c r="H25" s="102" t="s">
        <v>22</v>
      </c>
      <c r="I25" s="102"/>
      <c r="J25" s="100" t="n">
        <v>0</v>
      </c>
    </row>
    <row r="26" customFormat="false" ht="15.15" hidden="false" customHeight="true" outlineLevel="0" collapsed="false">
      <c r="A26" s="14" t="s">
        <v>37</v>
      </c>
      <c r="B26" s="14"/>
      <c r="C26" s="14"/>
      <c r="D26" s="14"/>
      <c r="E26" s="14"/>
      <c r="F26" s="14"/>
      <c r="G26" s="14"/>
      <c r="H26" s="102" t="s">
        <v>22</v>
      </c>
      <c r="I26" s="102"/>
      <c r="J26" s="100" t="n">
        <v>0</v>
      </c>
    </row>
    <row r="27" customFormat="false" ht="15.15" hidden="false" customHeight="true" outlineLevel="0" collapsed="false">
      <c r="A27" s="14" t="s">
        <v>38</v>
      </c>
      <c r="B27" s="14"/>
      <c r="C27" s="14"/>
      <c r="D27" s="14"/>
      <c r="E27" s="14"/>
      <c r="F27" s="14"/>
      <c r="G27" s="14"/>
      <c r="H27" s="15" t="s">
        <v>22</v>
      </c>
      <c r="I27" s="15"/>
      <c r="J27" s="10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1975.15</v>
      </c>
    </row>
    <row r="29" customFormat="false" ht="14.6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100" t="n">
        <v>0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100" t="n">
        <v>30.62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100" t="n">
        <v>30.62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61.24</v>
      </c>
    </row>
    <row r="34" customFormat="false" ht="14.65" hidden="false" customHeight="false" outlineLevel="0" collapsed="false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n">
        <v>52.5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n">
        <f aca="false">J35</f>
        <v>52.5</v>
      </c>
    </row>
    <row r="37" customFormat="false" ht="14.65" hidden="false" customHeight="false" outlineLevel="0" collapsed="false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ROUND(I20+J28+J33+J36+J39,2)</f>
        <v>2392.18</v>
      </c>
    </row>
    <row r="45" customFormat="false" ht="14.65" hidden="false" customHeight="false" outlineLevel="0" collapsed="false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customFormat="false" ht="14.65" hidden="false" customHeight="false" outlineLevel="0" collapsed="false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2" t="n">
        <v>1</v>
      </c>
      <c r="B50" s="5" t="s">
        <v>53</v>
      </c>
      <c r="C50" s="5"/>
      <c r="D50" s="5"/>
      <c r="E50" s="5"/>
      <c r="F50" s="5"/>
      <c r="G50" s="5"/>
      <c r="H50" s="29" t="s">
        <v>204</v>
      </c>
      <c r="I50" s="29"/>
      <c r="J50" s="29"/>
    </row>
    <row r="51" customFormat="false" ht="15.15" hidden="false" customHeight="true" outlineLevel="0" collapsed="false">
      <c r="A51" s="2" t="n">
        <v>2</v>
      </c>
      <c r="B51" s="5" t="s">
        <v>55</v>
      </c>
      <c r="C51" s="5"/>
      <c r="D51" s="5"/>
      <c r="E51" s="5"/>
      <c r="F51" s="5"/>
      <c r="G51" s="5"/>
      <c r="H51" s="29" t="n">
        <v>5143</v>
      </c>
      <c r="I51" s="29"/>
      <c r="J51" s="29"/>
    </row>
    <row r="52" customFormat="false" ht="15.15" hidden="false" customHeight="true" outlineLevel="0" collapsed="false">
      <c r="A52" s="2" t="n">
        <v>3</v>
      </c>
      <c r="B52" s="5" t="s">
        <v>56</v>
      </c>
      <c r="C52" s="5"/>
      <c r="D52" s="5"/>
      <c r="E52" s="5"/>
      <c r="F52" s="5"/>
      <c r="G52" s="5"/>
      <c r="H52" s="29" t="n">
        <v>1096.35</v>
      </c>
      <c r="I52" s="29"/>
      <c r="J52" s="29"/>
    </row>
    <row r="53" customFormat="false" ht="15.15" hidden="false" customHeight="true" outlineLevel="0" collapsed="false">
      <c r="A53" s="2" t="n">
        <v>4</v>
      </c>
      <c r="B53" s="5" t="s">
        <v>57</v>
      </c>
      <c r="C53" s="5"/>
      <c r="D53" s="5"/>
      <c r="E53" s="5"/>
      <c r="F53" s="5"/>
      <c r="G53" s="5"/>
      <c r="H53" s="29" t="s">
        <v>58</v>
      </c>
      <c r="I53" s="29"/>
      <c r="J53" s="29"/>
    </row>
    <row r="54" customFormat="false" ht="15.15" hidden="false" customHeight="true" outlineLevel="0" collapsed="false">
      <c r="A54" s="2" t="n">
        <v>5</v>
      </c>
      <c r="B54" s="5" t="s">
        <v>59</v>
      </c>
      <c r="C54" s="5"/>
      <c r="D54" s="5"/>
      <c r="E54" s="5"/>
      <c r="F54" s="5"/>
      <c r="G54" s="5"/>
      <c r="H54" s="29" t="s">
        <v>60</v>
      </c>
      <c r="I54" s="29"/>
      <c r="J54" s="29"/>
    </row>
    <row r="55" customFormat="false" ht="14.65" hidden="false" customHeight="false" outlineLevel="0" collapsed="false">
      <c r="A55" s="99"/>
      <c r="B55" s="99"/>
      <c r="C55" s="99"/>
      <c r="D55" s="99"/>
      <c r="E55" s="99"/>
      <c r="F55" s="99"/>
      <c r="G55" s="99"/>
      <c r="H55" s="99"/>
      <c r="I55" s="99"/>
      <c r="J55" s="9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0.4</v>
      </c>
      <c r="J62" s="32" t="n">
        <f aca="false">ROUND(I62*J61,2)</f>
        <v>438.54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1534.89</v>
      </c>
    </row>
    <row r="64" customFormat="false" ht="14.65" hidden="false" customHeight="false" outlineLevel="0" collapsed="false">
      <c r="A64" s="99"/>
      <c r="B64" s="99"/>
      <c r="C64" s="99"/>
      <c r="D64" s="99"/>
      <c r="E64" s="99"/>
      <c r="F64" s="99"/>
      <c r="G64" s="99"/>
      <c r="H64" s="99"/>
      <c r="I64" s="99"/>
      <c r="J64" s="9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99"/>
      <c r="B66" s="99"/>
      <c r="C66" s="99"/>
      <c r="D66" s="99"/>
      <c r="E66" s="99"/>
      <c r="F66" s="99"/>
      <c r="G66" s="99"/>
      <c r="H66" s="99"/>
      <c r="I66" s="99"/>
      <c r="J66" s="9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4.65" hidden="false" customHeight="false" outlineLevel="0" collapsed="false">
      <c r="A69" s="19" t="s">
        <v>73</v>
      </c>
      <c r="B69" s="38" t="s">
        <v>74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127.86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127.86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42.67</v>
      </c>
    </row>
    <row r="73" customFormat="false" ht="14.65" hidden="false" customHeight="false" outlineLevel="0" collapsed="false">
      <c r="A73" s="139" t="s">
        <v>79</v>
      </c>
      <c r="B73" s="139"/>
      <c r="C73" s="139"/>
      <c r="D73" s="139"/>
      <c r="E73" s="139"/>
      <c r="F73" s="139"/>
      <c r="G73" s="139"/>
      <c r="H73" s="139"/>
      <c r="I73" s="139"/>
      <c r="J73" s="143" t="n">
        <f aca="false">SUM(J70:J72)</f>
        <v>298.39</v>
      </c>
    </row>
    <row r="74" customFormat="false" ht="14.65" hidden="false" customHeight="false" outlineLevel="0" collapsed="false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customFormat="false" ht="14.65" hidden="false" customHeight="false" outlineLevel="0" collapsed="false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19" t="s">
        <v>6</v>
      </c>
      <c r="B78" s="38" t="s">
        <v>85</v>
      </c>
      <c r="C78" s="38"/>
      <c r="D78" s="38"/>
      <c r="E78" s="38"/>
      <c r="F78" s="38"/>
      <c r="G78" s="38"/>
      <c r="H78" s="38"/>
      <c r="I78" s="48" t="n">
        <v>0.2</v>
      </c>
      <c r="J78" s="49" t="n">
        <f aca="false">ROUND(($J$63+$J$73)*I78,2)</f>
        <v>366.66</v>
      </c>
    </row>
    <row r="79" customFormat="false" ht="14.65" hidden="false" customHeight="false" outlineLevel="0" collapsed="false">
      <c r="A79" s="19" t="s">
        <v>9</v>
      </c>
      <c r="B79" s="38" t="s">
        <v>86</v>
      </c>
      <c r="C79" s="38"/>
      <c r="D79" s="38"/>
      <c r="E79" s="38"/>
      <c r="F79" s="38"/>
      <c r="G79" s="38"/>
      <c r="H79" s="38"/>
      <c r="I79" s="50" t="n">
        <v>0.025</v>
      </c>
      <c r="J79" s="49" t="n">
        <f aca="false">ROUND(($J$63+$J$73)*I79,2)</f>
        <v>45.83</v>
      </c>
    </row>
    <row r="80" customFormat="false" ht="46.3" hidden="false" customHeight="true" outlineLevel="0" collapsed="false">
      <c r="A80" s="19" t="s">
        <v>12</v>
      </c>
      <c r="B80" s="40" t="s">
        <v>87</v>
      </c>
      <c r="C80" s="40"/>
      <c r="D80" s="40"/>
      <c r="E80" s="51" t="s">
        <v>88</v>
      </c>
      <c r="F80" s="52" t="n">
        <v>0.03</v>
      </c>
      <c r="G80" s="51" t="s">
        <v>89</v>
      </c>
      <c r="H80" s="53" t="n">
        <v>1</v>
      </c>
      <c r="I80" s="54" t="n">
        <f aca="false">ROUND((F80*H80),6)</f>
        <v>0.03</v>
      </c>
      <c r="J80" s="49" t="n">
        <f aca="false">ROUND(($J$63+$J$73)*I80,2)</f>
        <v>55</v>
      </c>
    </row>
    <row r="81" customFormat="false" ht="14.65" hidden="false" customHeight="false" outlineLevel="0" collapsed="false">
      <c r="A81" s="19" t="s">
        <v>15</v>
      </c>
      <c r="B81" s="38" t="s">
        <v>90</v>
      </c>
      <c r="C81" s="38"/>
      <c r="D81" s="38"/>
      <c r="E81" s="38"/>
      <c r="F81" s="38"/>
      <c r="G81" s="38"/>
      <c r="H81" s="38"/>
      <c r="I81" s="48" t="n">
        <v>0.015</v>
      </c>
      <c r="J81" s="49" t="n">
        <f aca="false">ROUND(($J$63+$J$73)*I81,2)</f>
        <v>27.5</v>
      </c>
    </row>
    <row r="82" customFormat="false" ht="14.65" hidden="false" customHeight="false" outlineLevel="0" collapsed="false">
      <c r="A82" s="19" t="s">
        <v>91</v>
      </c>
      <c r="B82" s="38" t="s">
        <v>92</v>
      </c>
      <c r="C82" s="38"/>
      <c r="D82" s="38"/>
      <c r="E82" s="38"/>
      <c r="F82" s="38"/>
      <c r="G82" s="38"/>
      <c r="H82" s="38"/>
      <c r="I82" s="48" t="n">
        <v>0.01</v>
      </c>
      <c r="J82" s="49" t="n">
        <f aca="false">ROUND(($J$63+$J$73)*I82,2)</f>
        <v>18.33</v>
      </c>
    </row>
    <row r="83" customFormat="false" ht="14.65" hidden="false" customHeight="false" outlineLevel="0" collapsed="false">
      <c r="A83" s="19" t="s">
        <v>93</v>
      </c>
      <c r="B83" s="38" t="s">
        <v>94</v>
      </c>
      <c r="C83" s="38"/>
      <c r="D83" s="38"/>
      <c r="E83" s="38"/>
      <c r="F83" s="38"/>
      <c r="G83" s="38"/>
      <c r="H83" s="38"/>
      <c r="I83" s="50" t="n">
        <v>0.006</v>
      </c>
      <c r="J83" s="49" t="n">
        <f aca="false">ROUND(($J$63+$J$73)*I83,2)</f>
        <v>11</v>
      </c>
    </row>
    <row r="84" customFormat="false" ht="14.65" hidden="false" customHeight="false" outlineLevel="0" collapsed="false">
      <c r="A84" s="19" t="s">
        <v>95</v>
      </c>
      <c r="B84" s="38" t="s">
        <v>96</v>
      </c>
      <c r="C84" s="38"/>
      <c r="D84" s="38"/>
      <c r="E84" s="38"/>
      <c r="F84" s="38"/>
      <c r="G84" s="38"/>
      <c r="H84" s="38"/>
      <c r="I84" s="48" t="n">
        <v>0.002</v>
      </c>
      <c r="J84" s="49" t="n">
        <f aca="false">ROUND(($J$63+$J$73)*I84,2)</f>
        <v>3.67</v>
      </c>
    </row>
    <row r="85" customFormat="false" ht="14.65" hidden="false" customHeight="false" outlineLevel="0" collapsed="false">
      <c r="A85" s="19" t="s">
        <v>95</v>
      </c>
      <c r="B85" s="38" t="s">
        <v>97</v>
      </c>
      <c r="C85" s="38"/>
      <c r="D85" s="38"/>
      <c r="E85" s="38"/>
      <c r="F85" s="38"/>
      <c r="G85" s="38"/>
      <c r="H85" s="38"/>
      <c r="I85" s="48"/>
      <c r="J85" s="49" t="n">
        <f aca="false">SUM(J78:J84)</f>
        <v>527.99</v>
      </c>
    </row>
    <row r="86" customFormat="false" ht="14.65" hidden="false" customHeight="false" outlineLevel="0" collapsed="false">
      <c r="A86" s="19" t="s">
        <v>98</v>
      </c>
      <c r="B86" s="38" t="s">
        <v>99</v>
      </c>
      <c r="C86" s="38"/>
      <c r="D86" s="38"/>
      <c r="E86" s="38"/>
      <c r="F86" s="38"/>
      <c r="G86" s="38"/>
      <c r="H86" s="38"/>
      <c r="I86" s="50" t="n">
        <v>0.08</v>
      </c>
      <c r="J86" s="49" t="n">
        <f aca="false">ROUND(($J$63+$J$73)*I86,2)</f>
        <v>146.66</v>
      </c>
    </row>
    <row r="87" customFormat="false" ht="14.65" hidden="false" customHeight="false" outlineLevel="0" collapsed="false">
      <c r="A87" s="46" t="s">
        <v>79</v>
      </c>
      <c r="B87" s="46"/>
      <c r="C87" s="46"/>
      <c r="D87" s="46"/>
      <c r="E87" s="46"/>
      <c r="F87" s="46"/>
      <c r="G87" s="46"/>
      <c r="H87" s="46"/>
      <c r="I87" s="55" t="n">
        <f aca="false">SUM(I78:I86)</f>
        <v>0.368</v>
      </c>
      <c r="J87" s="56" t="n">
        <f aca="false">SUM(J85:J86)</f>
        <v>674.65</v>
      </c>
    </row>
    <row r="88" customFormat="false" ht="14.65" hidden="false" customHeight="false" outlineLevel="0" collapsed="false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customFormat="false" ht="14.65" hidden="false" customHeight="false" outlineLevel="0" collapsed="false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19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57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19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60" t="s">
        <v>105</v>
      </c>
    </row>
    <row r="94" customFormat="false" ht="14.65" hidden="false" customHeight="false" outlineLevel="0" collapsed="false">
      <c r="A94" s="19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60"/>
    </row>
    <row r="95" customFormat="false" ht="14.65" hidden="false" customHeight="false" outlineLevel="0" collapsed="false">
      <c r="A95" s="19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60"/>
    </row>
    <row r="96" customFormat="false" ht="15.15" hidden="false" customHeight="false" outlineLevel="0" collapsed="false">
      <c r="A96" s="19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57" t="n">
        <f aca="false">ROUND(I98*I97*(1-0.01),2)*1+ROUND(21.726*6*(1-0.01),2)*0</f>
        <v>435.6</v>
      </c>
    </row>
    <row r="97" customFormat="false" ht="15.15" hidden="false" customHeight="false" outlineLevel="0" collapsed="false">
      <c r="A97" s="19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60" t="s">
        <v>105</v>
      </c>
    </row>
    <row r="98" customFormat="false" ht="14.65" hidden="false" customHeight="false" outlineLevel="0" collapsed="false">
      <c r="A98" s="64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60"/>
    </row>
    <row r="99" customFormat="false" ht="15.15" hidden="false" customHeight="false" outlineLevel="0" collapsed="false">
      <c r="A99" s="19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57" t="n">
        <v>35.89</v>
      </c>
    </row>
    <row r="100" customFormat="false" ht="15.15" hidden="false" customHeight="true" outlineLevel="0" collapsed="false">
      <c r="A100" s="19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57" t="n">
        <f aca="false">(192.42*0.0197*6)/12</f>
        <v>1.895337</v>
      </c>
    </row>
    <row r="101" customFormat="false" ht="15.15" hidden="false" customHeight="true" outlineLevel="0" collapsed="false">
      <c r="A101" s="19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20" t="n">
        <v>75</v>
      </c>
    </row>
    <row r="102" customFormat="false" ht="15.15" hidden="false" customHeight="false" outlineLevel="0" collapsed="false">
      <c r="A102" s="19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20" t="n">
        <f aca="false">3*J61*0.001068</f>
        <v>3.5127054</v>
      </c>
    </row>
    <row r="103" customFormat="false" ht="14.65" hidden="false" customHeight="false" outlineLevel="0" collapsed="false">
      <c r="A103" s="46" t="s">
        <v>69</v>
      </c>
      <c r="B103" s="46"/>
      <c r="C103" s="46"/>
      <c r="D103" s="46"/>
      <c r="E103" s="46"/>
      <c r="F103" s="46"/>
      <c r="G103" s="46"/>
      <c r="H103" s="46"/>
      <c r="I103" s="46"/>
      <c r="J103" s="56" t="n">
        <f aca="false">SUM(J92:J101)</f>
        <v>641.005337</v>
      </c>
    </row>
    <row r="104" customFormat="false" ht="14.65" hidden="false" customHeight="false" outlineLevel="0" collapsed="false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customFormat="false" ht="38.75" hidden="false" customHeight="true" outlineLevel="0" collapsed="false">
      <c r="A105" s="144" t="s">
        <v>214</v>
      </c>
      <c r="B105" s="144"/>
      <c r="C105" s="144"/>
      <c r="D105" s="144"/>
      <c r="E105" s="144"/>
      <c r="F105" s="144"/>
      <c r="G105" s="144"/>
      <c r="H105" s="144"/>
      <c r="I105" s="144"/>
      <c r="J105" s="144"/>
    </row>
    <row r="106" customFormat="false" ht="14.65" hidden="false" customHeight="false" outlineLevel="0" collapsed="false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39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66" t="n">
        <f aca="false">J73</f>
        <v>298.39</v>
      </c>
    </row>
    <row r="110" customFormat="false" ht="15.15" hidden="false" customHeight="true" outlineLevel="0" collapsed="false">
      <c r="A110" s="39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66" t="n">
        <f aca="false">J87</f>
        <v>674.65</v>
      </c>
    </row>
    <row r="111" customFormat="false" ht="15.15" hidden="false" customHeight="true" outlineLevel="0" collapsed="false">
      <c r="A111" s="39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66" t="n">
        <f aca="false">J103</f>
        <v>641.005337</v>
      </c>
    </row>
    <row r="112" customFormat="false" ht="15.15" hidden="false" customHeight="true" outlineLevel="0" collapsed="false">
      <c r="A112" s="34" t="s">
        <v>79</v>
      </c>
      <c r="B112" s="34"/>
      <c r="C112" s="34"/>
      <c r="D112" s="34"/>
      <c r="E112" s="34"/>
      <c r="F112" s="34"/>
      <c r="G112" s="34"/>
      <c r="H112" s="34"/>
      <c r="I112" s="34"/>
      <c r="J112" s="67" t="n">
        <f aca="false">SUM(J109+J110+J111)</f>
        <v>1614.045337</v>
      </c>
    </row>
    <row r="113" customFormat="false" ht="14.65" hidden="false" customHeight="false" outlineLevel="0" collapsed="false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19" t="s">
        <v>6</v>
      </c>
      <c r="B116" s="40" t="s">
        <v>215</v>
      </c>
      <c r="C116" s="40"/>
      <c r="D116" s="40"/>
      <c r="E116" s="40"/>
      <c r="F116" s="40"/>
      <c r="G116" s="40"/>
      <c r="H116" s="40"/>
      <c r="I116" s="40"/>
      <c r="J116" s="49" t="n">
        <f aca="false">ROUND(((($J$63+$J112-J85))/12)+(($J$63+$J$73)*0.08)*0.4,0)*(0.4207)</f>
        <v>116.5339</v>
      </c>
    </row>
    <row r="117" customFormat="false" ht="24.7" hidden="false" customHeight="true" outlineLevel="0" collapsed="false">
      <c r="A117" s="19" t="s">
        <v>15</v>
      </c>
      <c r="B117" s="40" t="s">
        <v>216</v>
      </c>
      <c r="C117" s="40"/>
      <c r="D117" s="40"/>
      <c r="E117" s="40"/>
      <c r="F117" s="40"/>
      <c r="G117" s="40"/>
      <c r="H117" s="40"/>
      <c r="I117" s="40"/>
      <c r="J117" s="49" t="n">
        <f aca="false">ROUND(((($J$63+$J$112))/12)+(($J$63+$J$73)*0.08)*0.4,0)*(0.4207)</f>
        <v>135.0447</v>
      </c>
    </row>
    <row r="118" customFormat="false" ht="26.1" hidden="false" customHeight="true" outlineLevel="0" collapsed="false">
      <c r="A118" s="19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49" t="n">
        <f aca="false">(J73*0.018)</f>
        <v>5.37102</v>
      </c>
    </row>
    <row r="119" customFormat="false" ht="14.65" hidden="false" customHeight="false" outlineLevel="0" collapsed="false">
      <c r="A119" s="46" t="s">
        <v>79</v>
      </c>
      <c r="B119" s="46"/>
      <c r="C119" s="46"/>
      <c r="D119" s="46"/>
      <c r="E119" s="46"/>
      <c r="F119" s="46"/>
      <c r="G119" s="46"/>
      <c r="H119" s="46"/>
      <c r="I119" s="46"/>
      <c r="J119" s="56" t="n">
        <f aca="false">SUM(J116:J117)-J118</f>
        <v>246.20758</v>
      </c>
    </row>
    <row r="120" customFormat="false" ht="14.65" hidden="false" customHeight="fals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15.15" hidden="false" customHeight="true" outlineLevel="0" collapsed="false">
      <c r="A122" s="68" t="s">
        <v>126</v>
      </c>
      <c r="B122" s="68"/>
      <c r="C122" s="68"/>
      <c r="D122" s="68"/>
      <c r="E122" s="68"/>
      <c r="F122" s="68"/>
      <c r="G122" s="68"/>
      <c r="H122" s="68"/>
      <c r="I122" s="68"/>
      <c r="J122" s="145" t="n">
        <f aca="false">J63+J112+J119</f>
        <v>3395.142917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1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146" t="n">
        <f aca="false">ROUND(($J$122/30)*20.9589,0)/12</f>
        <v>197.666666666667</v>
      </c>
    </row>
    <row r="126" customFormat="false" ht="14.65" hidden="false" customHeight="false" outlineLevel="0" collapsed="false">
      <c r="A126" s="71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147" t="n">
        <f aca="false">ROUND(($J$122/30)*1,0)/12</f>
        <v>9.41666666666667</v>
      </c>
    </row>
    <row r="127" customFormat="false" ht="14.65" hidden="false" customHeight="false" outlineLevel="0" collapsed="false">
      <c r="A127" s="71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147" t="n">
        <f aca="false">ROUND((($J$122/30)*5)/12*0.015,2)</f>
        <v>0.71</v>
      </c>
    </row>
    <row r="128" customFormat="false" ht="14.65" hidden="false" customHeight="false" outlineLevel="0" collapsed="false">
      <c r="A128" s="71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148" t="n">
        <f aca="false">ROUND(($J$122/30)*0.9659,0)/12</f>
        <v>9.08333333333333</v>
      </c>
    </row>
    <row r="129" customFormat="false" ht="14.65" hidden="false" customHeight="false" outlineLevel="0" collapsed="false">
      <c r="A129" s="71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148" t="n">
        <f aca="false">ROUND(($J$122/30)*3.4932,0)/12</f>
        <v>32.9166666666667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148" t="n">
        <f aca="false">ROUND(($J$122/30)*0.2688,0)/12</f>
        <v>2.5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148" t="n">
        <f aca="false">ROUND(($J$122/30)*0.0427,0)/12</f>
        <v>0.416666666666667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148" t="n">
        <f aca="false">ROUND(($J$122/30)*0.0355,0)/12</f>
        <v>0.333333333333333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148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148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148" t="n">
        <f aca="false">ROUND(($J$122/30)*0.1997,0)/12</f>
        <v>1.91666666666667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146" t="n">
        <f aca="false">ROUND(($J$122/30)*2.4753,0)/12</f>
        <v>23.3333333333333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146" t="n">
        <f aca="false">ROUND(($J$122/30)*0.0098,0)/12</f>
        <v>0.0833333333333333</v>
      </c>
    </row>
    <row r="138" customFormat="false" ht="14.65" hidden="false" customHeight="false" outlineLevel="0" collapsed="false">
      <c r="A138" s="46" t="s">
        <v>79</v>
      </c>
      <c r="B138" s="46"/>
      <c r="C138" s="46"/>
      <c r="D138" s="46"/>
      <c r="E138" s="46"/>
      <c r="F138" s="46"/>
      <c r="G138" s="46"/>
      <c r="H138" s="46"/>
      <c r="I138" s="46"/>
      <c r="J138" s="56" t="n">
        <f aca="false">SUM(J125:J137)</f>
        <v>278.543333333333</v>
      </c>
    </row>
    <row r="139" customFormat="false" ht="14.65" hidden="false" customHeight="false" outlineLevel="0" collapsed="false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  <row r="140" customFormat="false" ht="15.15" hidden="false" customHeight="true" outlineLevel="0" collapsed="false">
      <c r="A140" s="7" t="s">
        <v>148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39" t="s">
        <v>128</v>
      </c>
      <c r="B142" s="40" t="s">
        <v>129</v>
      </c>
      <c r="C142" s="40"/>
      <c r="D142" s="40"/>
      <c r="E142" s="40"/>
      <c r="F142" s="40"/>
      <c r="G142" s="40"/>
      <c r="H142" s="40"/>
      <c r="I142" s="40"/>
      <c r="J142" s="49" t="n">
        <f aca="false">J138</f>
        <v>278.543333333333</v>
      </c>
    </row>
    <row r="143" customFormat="false" ht="14.65" hidden="false" customHeight="false" outlineLevel="0" collapsed="false">
      <c r="A143" s="19"/>
      <c r="B143" s="19"/>
      <c r="C143" s="19"/>
      <c r="D143" s="19"/>
      <c r="E143" s="19"/>
      <c r="F143" s="19"/>
      <c r="G143" s="19"/>
      <c r="H143" s="19"/>
      <c r="I143" s="19"/>
      <c r="J143" s="19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19" t="s">
        <v>6</v>
      </c>
      <c r="B146" s="38" t="s">
        <v>152</v>
      </c>
      <c r="C146" s="38"/>
      <c r="D146" s="38"/>
      <c r="E146" s="38"/>
      <c r="F146" s="38"/>
      <c r="G146" s="38"/>
      <c r="H146" s="38"/>
      <c r="I146" s="38"/>
      <c r="J146" s="57" t="n">
        <f aca="false">SUM(J63+J112+J119+J138)*0.0145</f>
        <v>53.2684506298333</v>
      </c>
    </row>
    <row r="147" customFormat="false" ht="15.15" hidden="false" customHeight="false" outlineLevel="0" collapsed="false">
      <c r="A147" s="19" t="s">
        <v>9</v>
      </c>
      <c r="B147" s="38" t="s">
        <v>217</v>
      </c>
      <c r="C147" s="38"/>
      <c r="D147" s="38"/>
      <c r="E147" s="38"/>
      <c r="F147" s="38"/>
      <c r="G147" s="38"/>
      <c r="H147" s="38"/>
      <c r="I147" s="38"/>
      <c r="J147" s="20" t="n">
        <f aca="false">SUM(J63+J112+J119+J138)*0.12</f>
        <v>440.84235004</v>
      </c>
    </row>
    <row r="148" customFormat="false" ht="15.15" hidden="false" customHeight="false" outlineLevel="0" collapsed="false">
      <c r="A148" s="19" t="s">
        <v>15</v>
      </c>
      <c r="B148" s="38" t="s">
        <v>154</v>
      </c>
      <c r="C148" s="38"/>
      <c r="D148" s="38"/>
      <c r="E148" s="38"/>
      <c r="F148" s="38"/>
      <c r="G148" s="38"/>
      <c r="H148" s="38"/>
      <c r="I148" s="38"/>
      <c r="J148" s="20" t="s">
        <v>155</v>
      </c>
    </row>
    <row r="149" customFormat="false" ht="15.15" hidden="false" customHeight="false" outlineLevel="0" collapsed="false">
      <c r="A149" s="46" t="s">
        <v>69</v>
      </c>
      <c r="B149" s="46"/>
      <c r="C149" s="46"/>
      <c r="D149" s="46"/>
      <c r="E149" s="46"/>
      <c r="F149" s="46"/>
      <c r="G149" s="46"/>
      <c r="H149" s="46"/>
      <c r="I149" s="46"/>
      <c r="J149" s="69" t="n">
        <f aca="false">SUM(J146:J148)</f>
        <v>494.110800669833</v>
      </c>
    </row>
    <row r="150" customFormat="false" ht="14.65" hidden="false" customHeight="false" outlineLevel="0" collapsed="false">
      <c r="A150" s="19"/>
      <c r="B150" s="19"/>
      <c r="C150" s="19"/>
      <c r="D150" s="19"/>
      <c r="E150" s="19"/>
      <c r="F150" s="19"/>
      <c r="G150" s="19"/>
      <c r="H150" s="19"/>
      <c r="I150" s="19"/>
      <c r="J150" s="19"/>
    </row>
    <row r="151" customFormat="false" ht="15.15" hidden="false" customHeight="true" outlineLevel="0" collapsed="false">
      <c r="A151" s="144" t="s">
        <v>201</v>
      </c>
      <c r="B151" s="144"/>
      <c r="C151" s="144"/>
      <c r="D151" s="144"/>
      <c r="E151" s="144"/>
      <c r="F151" s="144"/>
      <c r="G151" s="144"/>
      <c r="H151" s="144"/>
      <c r="I151" s="144"/>
      <c r="J151" s="144"/>
    </row>
    <row r="152" customFormat="false" ht="14.65" hidden="false" customHeight="false" outlineLevel="0" collapsed="false">
      <c r="A152" s="19"/>
      <c r="B152" s="19"/>
      <c r="C152" s="19"/>
      <c r="D152" s="19"/>
      <c r="E152" s="19"/>
      <c r="F152" s="19"/>
      <c r="G152" s="19"/>
      <c r="H152" s="19"/>
      <c r="I152" s="19"/>
      <c r="J152" s="19"/>
    </row>
    <row r="153" customFormat="false" ht="15.15" hidden="false" customHeight="true" outlineLevel="0" collapsed="false">
      <c r="A153" s="28" t="s">
        <v>156</v>
      </c>
      <c r="B153" s="28"/>
      <c r="C153" s="28"/>
      <c r="D153" s="28"/>
      <c r="E153" s="28"/>
      <c r="F153" s="28"/>
      <c r="G153" s="28"/>
      <c r="H153" s="28"/>
      <c r="I153" s="28"/>
      <c r="J153" s="28"/>
    </row>
    <row r="154" customFormat="false" ht="26.95" hidden="false" customHeight="false" outlineLevel="0" collapsed="false">
      <c r="A154" s="37" t="n">
        <v>6</v>
      </c>
      <c r="B154" s="37" t="s">
        <v>157</v>
      </c>
      <c r="C154" s="37"/>
      <c r="D154" s="37"/>
      <c r="E154" s="37"/>
      <c r="F154" s="37"/>
      <c r="G154" s="37"/>
      <c r="H154" s="37"/>
      <c r="I154" s="7" t="s">
        <v>83</v>
      </c>
      <c r="J154" s="76" t="s">
        <v>84</v>
      </c>
    </row>
    <row r="155" customFormat="false" ht="37.05" hidden="false" customHeight="true" outlineLevel="0" collapsed="false">
      <c r="A155" s="43" t="s">
        <v>158</v>
      </c>
      <c r="B155" s="43"/>
      <c r="C155" s="43"/>
      <c r="D155" s="43"/>
      <c r="E155" s="43"/>
      <c r="F155" s="43"/>
      <c r="G155" s="43"/>
      <c r="H155" s="43"/>
      <c r="I155" s="77" t="s">
        <v>105</v>
      </c>
      <c r="J155" s="78" t="n">
        <f aca="false">SUM(J63+J112+J119+J143+J149)</f>
        <v>3889.25371766983</v>
      </c>
    </row>
    <row r="156" customFormat="false" ht="14.65" hidden="false" customHeight="false" outlineLevel="0" collapsed="false">
      <c r="A156" s="19" t="s">
        <v>6</v>
      </c>
      <c r="B156" s="38" t="s">
        <v>159</v>
      </c>
      <c r="C156" s="38"/>
      <c r="D156" s="38"/>
      <c r="E156" s="38"/>
      <c r="F156" s="38"/>
      <c r="G156" s="38"/>
      <c r="H156" s="38"/>
      <c r="I156" s="50" t="n">
        <v>0.03</v>
      </c>
      <c r="J156" s="79"/>
    </row>
    <row r="157" customFormat="false" ht="14.65" hidden="false" customHeight="false" outlineLevel="0" collapsed="false">
      <c r="A157" s="19" t="s">
        <v>9</v>
      </c>
      <c r="B157" s="38" t="s">
        <v>160</v>
      </c>
      <c r="C157" s="38"/>
      <c r="D157" s="38"/>
      <c r="E157" s="38"/>
      <c r="F157" s="38"/>
      <c r="G157" s="38"/>
      <c r="H157" s="38"/>
      <c r="I157" s="50" t="n">
        <v>0.0679</v>
      </c>
      <c r="J157" s="79"/>
    </row>
    <row r="158" customFormat="false" ht="14.65" hidden="false" customHeight="false" outlineLevel="0" collapsed="false">
      <c r="A158" s="19" t="s">
        <v>12</v>
      </c>
      <c r="B158" s="38" t="s">
        <v>161</v>
      </c>
      <c r="C158" s="38"/>
      <c r="D158" s="38"/>
      <c r="E158" s="38"/>
      <c r="F158" s="38"/>
      <c r="G158" s="38"/>
      <c r="H158" s="38"/>
      <c r="I158" s="80" t="s">
        <v>105</v>
      </c>
      <c r="J158" s="81"/>
    </row>
    <row r="159" customFormat="false" ht="14.65" hidden="false" customHeight="false" outlineLevel="0" collapsed="false">
      <c r="A159" s="19"/>
      <c r="B159" s="38" t="s">
        <v>162</v>
      </c>
      <c r="C159" s="38"/>
      <c r="D159" s="38"/>
      <c r="E159" s="38"/>
      <c r="F159" s="38"/>
      <c r="G159" s="38"/>
      <c r="H159" s="38"/>
      <c r="I159" s="80" t="s">
        <v>105</v>
      </c>
      <c r="J159" s="81"/>
    </row>
    <row r="160" customFormat="false" ht="15.15" hidden="false" customHeight="false" outlineLevel="0" collapsed="false">
      <c r="A160" s="19"/>
      <c r="B160" s="38" t="s">
        <v>163</v>
      </c>
      <c r="C160" s="38"/>
      <c r="D160" s="38"/>
      <c r="E160" s="38"/>
      <c r="F160" s="38"/>
      <c r="G160" s="38"/>
      <c r="H160" s="38"/>
      <c r="I160" s="82" t="n">
        <v>0.076</v>
      </c>
      <c r="J160" s="79"/>
    </row>
    <row r="161" customFormat="false" ht="15.15" hidden="false" customHeight="false" outlineLevel="0" collapsed="false">
      <c r="A161" s="19"/>
      <c r="B161" s="38" t="s">
        <v>164</v>
      </c>
      <c r="C161" s="38"/>
      <c r="D161" s="38"/>
      <c r="E161" s="38"/>
      <c r="F161" s="38"/>
      <c r="G161" s="38"/>
      <c r="H161" s="38"/>
      <c r="I161" s="82" t="n">
        <v>0.0165</v>
      </c>
      <c r="J161" s="79"/>
    </row>
    <row r="162" customFormat="false" ht="26.1" hidden="false" customHeight="true" outlineLevel="0" collapsed="false">
      <c r="A162" s="19"/>
      <c r="B162" s="40" t="s">
        <v>165</v>
      </c>
      <c r="C162" s="40"/>
      <c r="D162" s="40"/>
      <c r="E162" s="40"/>
      <c r="F162" s="40"/>
      <c r="G162" s="40"/>
      <c r="H162" s="40"/>
      <c r="I162" s="83" t="s">
        <v>105</v>
      </c>
      <c r="J162" s="81"/>
    </row>
    <row r="163" customFormat="false" ht="26.1" hidden="false" customHeight="true" outlineLevel="0" collapsed="false">
      <c r="A163" s="19"/>
      <c r="B163" s="40" t="s">
        <v>166</v>
      </c>
      <c r="C163" s="40"/>
      <c r="D163" s="40"/>
      <c r="E163" s="40"/>
      <c r="F163" s="40"/>
      <c r="G163" s="40"/>
      <c r="H163" s="40"/>
      <c r="I163" s="83" t="s">
        <v>105</v>
      </c>
      <c r="J163" s="81"/>
    </row>
    <row r="164" customFormat="false" ht="15.15" hidden="false" customHeight="false" outlineLevel="0" collapsed="false">
      <c r="A164" s="19"/>
      <c r="B164" s="38" t="s">
        <v>167</v>
      </c>
      <c r="C164" s="38"/>
      <c r="D164" s="38"/>
      <c r="E164" s="38"/>
      <c r="F164" s="38"/>
      <c r="G164" s="38"/>
      <c r="H164" s="38"/>
      <c r="I164" s="83" t="s">
        <v>105</v>
      </c>
      <c r="J164" s="81"/>
    </row>
    <row r="165" customFormat="false" ht="15.15" hidden="false" customHeight="false" outlineLevel="0" collapsed="false">
      <c r="A165" s="19"/>
      <c r="B165" s="38" t="s">
        <v>168</v>
      </c>
      <c r="C165" s="38"/>
      <c r="D165" s="38"/>
      <c r="E165" s="38"/>
      <c r="F165" s="38"/>
      <c r="G165" s="38"/>
      <c r="H165" s="38"/>
      <c r="I165" s="83" t="s">
        <v>105</v>
      </c>
      <c r="J165" s="81"/>
    </row>
    <row r="166" customFormat="false" ht="15.15" hidden="false" customHeight="false" outlineLevel="0" collapsed="false">
      <c r="A166" s="19"/>
      <c r="B166" s="38" t="s">
        <v>169</v>
      </c>
      <c r="C166" s="38"/>
      <c r="D166" s="38"/>
      <c r="E166" s="38"/>
      <c r="F166" s="38"/>
      <c r="G166" s="38"/>
      <c r="H166" s="38"/>
      <c r="I166" s="82" t="n">
        <v>0.05</v>
      </c>
      <c r="J166" s="79"/>
    </row>
    <row r="167" customFormat="false" ht="26.95" hidden="false" customHeight="true" outlineLevel="0" collapsed="false">
      <c r="A167" s="84" t="s">
        <v>170</v>
      </c>
      <c r="B167" s="84"/>
      <c r="C167" s="84"/>
      <c r="D167" s="84"/>
      <c r="E167" s="84"/>
      <c r="F167" s="84"/>
      <c r="G167" s="84"/>
      <c r="H167" s="84"/>
      <c r="I167" s="84"/>
      <c r="J167" s="56" t="n">
        <f aca="false">0.3045*J155</f>
        <v>1184.27775703046</v>
      </c>
    </row>
    <row r="168" customFormat="false" ht="14.65" hidden="false" customHeight="false" outlineLevel="0" collapsed="false">
      <c r="A168" s="19"/>
      <c r="B168" s="19"/>
      <c r="C168" s="19"/>
      <c r="D168" s="19"/>
      <c r="E168" s="19"/>
      <c r="F168" s="19"/>
      <c r="G168" s="19"/>
      <c r="H168" s="19"/>
      <c r="I168" s="19"/>
      <c r="J168" s="19"/>
    </row>
    <row r="169" customFormat="false" ht="14.65" hidden="false" customHeight="false" outlineLevel="0" collapsed="false">
      <c r="A169" s="19"/>
      <c r="B169" s="19"/>
      <c r="C169" s="19"/>
      <c r="D169" s="19"/>
      <c r="E169" s="19"/>
      <c r="F169" s="19"/>
      <c r="G169" s="19"/>
      <c r="H169" s="19"/>
      <c r="I169" s="19"/>
      <c r="J169" s="19"/>
    </row>
    <row r="170" customFormat="false" ht="15.15" hidden="false" customHeight="true" outlineLevel="0" collapsed="false">
      <c r="A170" s="85" t="s">
        <v>171</v>
      </c>
      <c r="B170" s="85"/>
      <c r="C170" s="85"/>
      <c r="D170" s="85"/>
      <c r="E170" s="85"/>
      <c r="F170" s="85"/>
      <c r="G170" s="85"/>
      <c r="H170" s="85"/>
      <c r="I170" s="85"/>
      <c r="J170" s="85"/>
    </row>
    <row r="171" customFormat="false" ht="15.15" hidden="false" customHeight="true" outlineLevel="0" collapsed="false">
      <c r="A171" s="86" t="s">
        <v>172</v>
      </c>
      <c r="B171" s="86"/>
      <c r="C171" s="86"/>
      <c r="D171" s="86"/>
      <c r="E171" s="86"/>
      <c r="F171" s="86"/>
      <c r="G171" s="86"/>
      <c r="H171" s="86"/>
      <c r="I171" s="86"/>
      <c r="J171" s="7" t="s">
        <v>75</v>
      </c>
    </row>
    <row r="172" customFormat="false" ht="15.15" hidden="false" customHeight="true" outlineLevel="0" collapsed="false">
      <c r="A172" s="87" t="s">
        <v>6</v>
      </c>
      <c r="B172" s="88" t="s">
        <v>173</v>
      </c>
      <c r="C172" s="88"/>
      <c r="D172" s="88"/>
      <c r="E172" s="88"/>
      <c r="F172" s="88"/>
      <c r="G172" s="88"/>
      <c r="H172" s="88"/>
      <c r="I172" s="88"/>
      <c r="J172" s="20" t="n">
        <f aca="false">J63</f>
        <v>1534.89</v>
      </c>
    </row>
    <row r="173" customFormat="false" ht="15.15" hidden="false" customHeight="true" outlineLevel="0" collapsed="false">
      <c r="A173" s="87" t="s">
        <v>9</v>
      </c>
      <c r="B173" s="88" t="s">
        <v>71</v>
      </c>
      <c r="C173" s="88"/>
      <c r="D173" s="88"/>
      <c r="E173" s="88"/>
      <c r="F173" s="88"/>
      <c r="G173" s="88"/>
      <c r="H173" s="88"/>
      <c r="I173" s="88"/>
      <c r="J173" s="20" t="n">
        <f aca="false">J112</f>
        <v>1614.045337</v>
      </c>
    </row>
    <row r="174" customFormat="false" ht="15.15" hidden="false" customHeight="true" outlineLevel="0" collapsed="false">
      <c r="A174" s="87" t="s">
        <v>12</v>
      </c>
      <c r="B174" s="88" t="s">
        <v>174</v>
      </c>
      <c r="C174" s="88"/>
      <c r="D174" s="88"/>
      <c r="E174" s="88"/>
      <c r="F174" s="88"/>
      <c r="G174" s="88"/>
      <c r="H174" s="88"/>
      <c r="I174" s="88"/>
      <c r="J174" s="20" t="n">
        <f aca="false">J119</f>
        <v>246.20758</v>
      </c>
    </row>
    <row r="175" customFormat="false" ht="15.15" hidden="false" customHeight="true" outlineLevel="0" collapsed="false">
      <c r="A175" s="87" t="s">
        <v>15</v>
      </c>
      <c r="B175" s="88" t="s">
        <v>175</v>
      </c>
      <c r="C175" s="88"/>
      <c r="D175" s="88"/>
      <c r="E175" s="88"/>
      <c r="F175" s="88"/>
      <c r="G175" s="88"/>
      <c r="H175" s="88"/>
      <c r="I175" s="88"/>
      <c r="J175" s="20" t="n">
        <f aca="false">J138</f>
        <v>278.543333333333</v>
      </c>
    </row>
    <row r="176" customFormat="false" ht="15.15" hidden="false" customHeight="true" outlineLevel="0" collapsed="false">
      <c r="A176" s="87" t="s">
        <v>91</v>
      </c>
      <c r="B176" s="88" t="s">
        <v>176</v>
      </c>
      <c r="C176" s="88"/>
      <c r="D176" s="88"/>
      <c r="E176" s="88"/>
      <c r="F176" s="88"/>
      <c r="G176" s="88"/>
      <c r="H176" s="88"/>
      <c r="I176" s="88"/>
      <c r="J176" s="20" t="n">
        <f aca="false">J149</f>
        <v>494.110800669833</v>
      </c>
    </row>
    <row r="177" customFormat="false" ht="15.15" hidden="false" customHeight="true" outlineLevel="0" collapsed="false">
      <c r="A177" s="89" t="s">
        <v>177</v>
      </c>
      <c r="B177" s="89"/>
      <c r="C177" s="89"/>
      <c r="D177" s="89"/>
      <c r="E177" s="89"/>
      <c r="F177" s="89"/>
      <c r="G177" s="89"/>
      <c r="H177" s="89"/>
      <c r="I177" s="89"/>
      <c r="J177" s="69" t="n">
        <f aca="false">SUM(J172:J176)</f>
        <v>4167.79705100317</v>
      </c>
    </row>
    <row r="178" customFormat="false" ht="15.15" hidden="false" customHeight="true" outlineLevel="0" collapsed="false">
      <c r="A178" s="87" t="s">
        <v>93</v>
      </c>
      <c r="B178" s="88" t="s">
        <v>178</v>
      </c>
      <c r="C178" s="88"/>
      <c r="D178" s="88"/>
      <c r="E178" s="88"/>
      <c r="F178" s="88"/>
      <c r="G178" s="88"/>
      <c r="H178" s="88"/>
      <c r="I178" s="88"/>
      <c r="J178" s="20" t="n">
        <f aca="false">J167</f>
        <v>1184.27775703046</v>
      </c>
    </row>
    <row r="179" customFormat="false" ht="15.15" hidden="false" customHeight="true" outlineLevel="0" collapsed="false">
      <c r="A179" s="89" t="s">
        <v>179</v>
      </c>
      <c r="B179" s="89"/>
      <c r="C179" s="89"/>
      <c r="D179" s="89"/>
      <c r="E179" s="89"/>
      <c r="F179" s="89"/>
      <c r="G179" s="89"/>
      <c r="H179" s="89"/>
      <c r="I179" s="89"/>
      <c r="J179" s="69" t="n">
        <f aca="false">SUM(J177:J178)</f>
        <v>5352.07480803363</v>
      </c>
    </row>
    <row r="180" customFormat="false" ht="15.15" hidden="false" customHeight="true" outlineLevel="0" collapsed="false">
      <c r="A180" s="90" t="s">
        <v>180</v>
      </c>
      <c r="B180" s="90"/>
      <c r="C180" s="90"/>
      <c r="D180" s="90"/>
      <c r="E180" s="90"/>
      <c r="F180" s="90"/>
      <c r="G180" s="90"/>
      <c r="H180" s="90"/>
      <c r="I180" s="18" t="n">
        <f aca="false">J179</f>
        <v>5352.07480803363</v>
      </c>
      <c r="J180" s="18"/>
    </row>
    <row r="181" customFormat="false" ht="15.15" hidden="false" customHeight="true" outlineLevel="0" collapsed="false">
      <c r="A181" s="92" t="s">
        <v>181</v>
      </c>
      <c r="B181" s="92"/>
      <c r="C181" s="92"/>
      <c r="D181" s="92"/>
      <c r="E181" s="92"/>
      <c r="F181" s="92"/>
      <c r="G181" s="92"/>
      <c r="H181" s="92"/>
      <c r="I181" s="92"/>
      <c r="J181" s="92"/>
    </row>
    <row r="182" customFormat="false" ht="15.15" hidden="false" customHeight="true" outlineLevel="0" collapsed="false">
      <c r="A182" s="149" t="s">
        <v>182</v>
      </c>
      <c r="B182" s="149"/>
      <c r="C182" s="149"/>
      <c r="D182" s="149"/>
      <c r="E182" s="149"/>
      <c r="F182" s="149"/>
      <c r="G182" s="149"/>
      <c r="H182" s="149"/>
      <c r="I182" s="18" t="n">
        <v>12</v>
      </c>
      <c r="J182" s="18"/>
    </row>
    <row r="183" customFormat="false" ht="14.65" hidden="false" customHeight="false" outlineLevel="0" collapsed="false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customFormat="false" ht="14.65" hidden="false" customHeight="true" outlineLevel="0" collapsed="false">
      <c r="A184" s="141" t="s">
        <v>211</v>
      </c>
      <c r="B184" s="141"/>
      <c r="C184" s="141"/>
      <c r="D184" s="141"/>
      <c r="E184" s="141"/>
      <c r="F184" s="141"/>
      <c r="G184" s="141"/>
      <c r="H184" s="141"/>
      <c r="I184" s="18" t="n">
        <f aca="false">5352.07*12</f>
        <v>64224.84</v>
      </c>
      <c r="J184" s="18"/>
    </row>
    <row r="185" customFormat="false" ht="14.65" hidden="false" customHeight="false" outlineLevel="0" collapsed="false">
      <c r="A185" s="95"/>
      <c r="B185" s="95"/>
      <c r="C185" s="95"/>
      <c r="D185" s="95"/>
      <c r="E185" s="95"/>
      <c r="F185" s="95"/>
      <c r="G185" s="95"/>
      <c r="H185" s="95"/>
      <c r="I185" s="95"/>
      <c r="J185" s="95"/>
    </row>
    <row r="186" customFormat="false" ht="14.6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customFormat="false" ht="14.65" hidden="false" customHeight="false" outlineLevel="0" collapsed="false">
      <c r="A187" s="97" t="s">
        <v>184</v>
      </c>
      <c r="B187" s="97"/>
      <c r="C187" s="97"/>
      <c r="D187" s="97"/>
      <c r="E187" s="97"/>
      <c r="F187" s="97"/>
      <c r="G187" s="97" t="s">
        <v>185</v>
      </c>
      <c r="H187" s="97"/>
      <c r="I187" s="97"/>
      <c r="J187" s="97"/>
    </row>
    <row r="188" customFormat="false" ht="14.65" hidden="false" customHeight="false" outlineLevel="0" collapsed="false">
      <c r="A188" s="98" t="s">
        <v>186</v>
      </c>
      <c r="B188" s="98"/>
      <c r="C188" s="98"/>
      <c r="D188" s="98"/>
      <c r="E188" s="98"/>
      <c r="F188" s="98"/>
      <c r="G188" s="150" t="n">
        <v>1</v>
      </c>
      <c r="H188" s="150"/>
      <c r="I188" s="150"/>
      <c r="J188" s="150"/>
    </row>
  </sheetData>
  <mergeCells count="235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A153:J153"/>
    <mergeCell ref="B154:H154"/>
    <mergeCell ref="A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A167:I167"/>
    <mergeCell ref="A168:J168"/>
    <mergeCell ref="A169:J169"/>
    <mergeCell ref="A170:J170"/>
    <mergeCell ref="A171:I171"/>
    <mergeCell ref="B172:I172"/>
    <mergeCell ref="B173:I173"/>
    <mergeCell ref="B174:I174"/>
    <mergeCell ref="B175:I175"/>
    <mergeCell ref="B176:I176"/>
    <mergeCell ref="A177:I177"/>
    <mergeCell ref="B178:I178"/>
    <mergeCell ref="A179:I179"/>
    <mergeCell ref="A180:H180"/>
    <mergeCell ref="I180:J180"/>
    <mergeCell ref="A181:J181"/>
    <mergeCell ref="A182:H182"/>
    <mergeCell ref="I182:J182"/>
    <mergeCell ref="A183:J183"/>
    <mergeCell ref="A184:H184"/>
    <mergeCell ref="I184:J184"/>
    <mergeCell ref="A185:J185"/>
    <mergeCell ref="A186:J186"/>
    <mergeCell ref="A187:F187"/>
    <mergeCell ref="G187:J187"/>
    <mergeCell ref="A188:F188"/>
    <mergeCell ref="G188:J188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92"/>
  <sheetViews>
    <sheetView showFormulas="false" showGridLines="true" showRowColHeaders="true" showZeros="true" rightToLeft="false" tabSelected="false" showOutlineSymbols="true" defaultGridColor="true" view="normal" topLeftCell="A160" colorId="64" zoomScale="100" zoomScaleNormal="100" zoomScalePageLayoutView="100" workbookViewId="0">
      <selection pane="topLeft" activeCell="A188" activeCellId="0" sqref="A188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2" t="s">
        <v>9</v>
      </c>
      <c r="B8" s="5" t="s">
        <v>10</v>
      </c>
      <c r="C8" s="5"/>
      <c r="D8" s="5"/>
      <c r="E8" s="5"/>
      <c r="F8" s="5"/>
      <c r="G8" s="5"/>
      <c r="H8" s="8" t="s">
        <v>218</v>
      </c>
      <c r="I8" s="8"/>
      <c r="J8" s="8"/>
    </row>
    <row r="9" customFormat="false" ht="26.95" hidden="false" customHeight="true" outlineLevel="0" collapsed="false">
      <c r="A9" s="2" t="s">
        <v>12</v>
      </c>
      <c r="B9" s="5" t="s">
        <v>13</v>
      </c>
      <c r="C9" s="5"/>
      <c r="D9" s="5"/>
      <c r="E9" s="5"/>
      <c r="F9" s="5"/>
      <c r="G9" s="5"/>
      <c r="H9" s="8" t="s">
        <v>14</v>
      </c>
      <c r="I9" s="8"/>
      <c r="J9" s="8"/>
    </row>
    <row r="10" customFormat="false" ht="15.15" hidden="false" customHeight="true" outlineLevel="0" collapsed="false">
      <c r="A10" s="2" t="s">
        <v>15</v>
      </c>
      <c r="B10" s="5" t="s">
        <v>16</v>
      </c>
      <c r="C10" s="5"/>
      <c r="D10" s="5"/>
      <c r="E10" s="5"/>
      <c r="F10" s="5"/>
      <c r="G10" s="5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6" t="n">
        <v>0</v>
      </c>
      <c r="J13" s="16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6" t="n">
        <v>199</v>
      </c>
      <c r="J14" s="16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6" t="n">
        <v>0</v>
      </c>
      <c r="J15" s="16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6" t="n">
        <v>0</v>
      </c>
      <c r="J16" s="16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6" t="n">
        <v>0</v>
      </c>
      <c r="J17" s="16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6" t="n">
        <v>0</v>
      </c>
      <c r="J18" s="16"/>
    </row>
    <row r="19" customFormat="false" ht="26.95" hidden="false" customHeight="true" outlineLevel="0" collapsed="false">
      <c r="A19" s="14" t="s">
        <v>31</v>
      </c>
      <c r="B19" s="14"/>
      <c r="C19" s="14"/>
      <c r="D19" s="14"/>
      <c r="E19" s="14"/>
      <c r="F19" s="14"/>
      <c r="G19" s="15" t="s">
        <v>22</v>
      </c>
      <c r="H19" s="15"/>
      <c r="I19" s="16" t="n">
        <v>12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211</v>
      </c>
      <c r="J20" s="18"/>
    </row>
    <row r="21" customFormat="false" ht="14.65" hidden="false" customHeight="false" outlineLevel="0" collapsed="false">
      <c r="A21" s="77"/>
      <c r="B21" s="77"/>
      <c r="C21" s="77"/>
      <c r="D21" s="77"/>
      <c r="E21" s="77"/>
      <c r="F21" s="77"/>
      <c r="G21" s="77"/>
      <c r="H21" s="77"/>
      <c r="I21" s="77"/>
      <c r="J21" s="77"/>
    </row>
    <row r="22" customFormat="false" ht="15.15" hidden="false" customHeight="true" outlineLevel="0" collapsed="false">
      <c r="A22" s="14" t="s">
        <v>33</v>
      </c>
      <c r="B22" s="14"/>
      <c r="C22" s="14"/>
      <c r="D22" s="14"/>
      <c r="E22" s="14"/>
      <c r="F22" s="14"/>
      <c r="G22" s="14"/>
      <c r="H22" s="15" t="s">
        <v>22</v>
      </c>
      <c r="I22" s="15"/>
      <c r="J22" s="100" t="n">
        <v>223</v>
      </c>
    </row>
    <row r="23" customFormat="false" ht="15.15" hidden="false" customHeight="true" outlineLevel="0" collapsed="false">
      <c r="A23" s="14" t="s">
        <v>34</v>
      </c>
      <c r="B23" s="14"/>
      <c r="C23" s="14"/>
      <c r="D23" s="14"/>
      <c r="E23" s="14"/>
      <c r="F23" s="14"/>
      <c r="G23" s="14"/>
      <c r="H23" s="102" t="s">
        <v>22</v>
      </c>
      <c r="I23" s="102"/>
      <c r="J23" s="100" t="n">
        <v>31</v>
      </c>
    </row>
    <row r="24" customFormat="false" ht="15.15" hidden="false" customHeight="true" outlineLevel="0" collapsed="false">
      <c r="A24" s="14" t="s">
        <v>35</v>
      </c>
      <c r="B24" s="14"/>
      <c r="C24" s="14"/>
      <c r="D24" s="14"/>
      <c r="E24" s="14"/>
      <c r="F24" s="14"/>
      <c r="G24" s="14"/>
      <c r="H24" s="15" t="s">
        <v>22</v>
      </c>
      <c r="I24" s="15"/>
      <c r="J24" s="100" t="n">
        <v>197</v>
      </c>
    </row>
    <row r="25" customFormat="false" ht="15.15" hidden="false" customHeight="true" outlineLevel="0" collapsed="false">
      <c r="A25" s="14" t="s">
        <v>36</v>
      </c>
      <c r="B25" s="14"/>
      <c r="C25" s="14"/>
      <c r="D25" s="14"/>
      <c r="E25" s="14"/>
      <c r="F25" s="14"/>
      <c r="G25" s="14"/>
      <c r="H25" s="102" t="s">
        <v>22</v>
      </c>
      <c r="I25" s="102"/>
      <c r="J25" s="100" t="n">
        <v>0</v>
      </c>
    </row>
    <row r="26" customFormat="false" ht="15.15" hidden="false" customHeight="true" outlineLevel="0" collapsed="false">
      <c r="A26" s="14" t="s">
        <v>37</v>
      </c>
      <c r="B26" s="14"/>
      <c r="C26" s="14"/>
      <c r="D26" s="14"/>
      <c r="E26" s="14"/>
      <c r="F26" s="14"/>
      <c r="G26" s="14"/>
      <c r="H26" s="102" t="s">
        <v>22</v>
      </c>
      <c r="I26" s="102"/>
      <c r="J26" s="100" t="n">
        <v>0</v>
      </c>
    </row>
    <row r="27" customFormat="false" ht="15.15" hidden="false" customHeight="true" outlineLevel="0" collapsed="false">
      <c r="A27" s="14" t="s">
        <v>38</v>
      </c>
      <c r="B27" s="14"/>
      <c r="C27" s="14"/>
      <c r="D27" s="14"/>
      <c r="E27" s="14"/>
      <c r="F27" s="14"/>
      <c r="G27" s="14"/>
      <c r="H27" s="15" t="s">
        <v>22</v>
      </c>
      <c r="I27" s="15"/>
      <c r="J27" s="10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451</v>
      </c>
    </row>
    <row r="29" customFormat="false" ht="14.6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100" t="n">
        <v>0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100" t="n">
        <v>37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100" t="n">
        <v>37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74</v>
      </c>
    </row>
    <row r="34" customFormat="false" ht="14.65" hidden="false" customHeight="false" outlineLevel="0" collapsed="false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s">
        <v>155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str">
        <f aca="false">J35</f>
        <v>0.00</v>
      </c>
    </row>
    <row r="37" customFormat="false" ht="14.65" hidden="false" customHeight="false" outlineLevel="0" collapsed="false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customFormat="false" ht="15.15" hidden="false" customHeight="true" outlineLevel="0" collapsed="false">
      <c r="A44" s="137" t="s">
        <v>50</v>
      </c>
      <c r="B44" s="137"/>
      <c r="C44" s="137"/>
      <c r="D44" s="137"/>
      <c r="E44" s="137"/>
      <c r="F44" s="137"/>
      <c r="G44" s="137"/>
      <c r="H44" s="137"/>
      <c r="I44" s="137"/>
      <c r="J44" s="138" t="n">
        <f aca="false">ROUND(I20+J28+J33,2)</f>
        <v>736</v>
      </c>
    </row>
    <row r="45" customFormat="false" ht="14.65" hidden="false" customHeight="false" outlineLevel="0" collapsed="false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customFormat="false" ht="14.65" hidden="false" customHeight="false" outlineLevel="0" collapsed="false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77"/>
      <c r="B48" s="77"/>
      <c r="C48" s="77"/>
      <c r="D48" s="77"/>
      <c r="E48" s="77"/>
      <c r="F48" s="77"/>
      <c r="G48" s="77"/>
      <c r="H48" s="77"/>
      <c r="I48" s="77"/>
      <c r="J48" s="77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2" t="n">
        <v>1</v>
      </c>
      <c r="B50" s="5" t="s">
        <v>53</v>
      </c>
      <c r="C50" s="5"/>
      <c r="D50" s="5"/>
      <c r="E50" s="5"/>
      <c r="F50" s="5"/>
      <c r="G50" s="5"/>
      <c r="H50" s="29" t="s">
        <v>204</v>
      </c>
      <c r="I50" s="29"/>
      <c r="J50" s="29"/>
    </row>
    <row r="51" customFormat="false" ht="15.15" hidden="false" customHeight="true" outlineLevel="0" collapsed="false">
      <c r="A51" s="2" t="n">
        <v>2</v>
      </c>
      <c r="B51" s="5" t="s">
        <v>55</v>
      </c>
      <c r="C51" s="5"/>
      <c r="D51" s="5"/>
      <c r="E51" s="5"/>
      <c r="F51" s="5"/>
      <c r="G51" s="5"/>
      <c r="H51" s="29" t="n">
        <v>5143</v>
      </c>
      <c r="I51" s="29"/>
      <c r="J51" s="29"/>
    </row>
    <row r="52" customFormat="false" ht="15.15" hidden="false" customHeight="true" outlineLevel="0" collapsed="false">
      <c r="A52" s="2" t="n">
        <v>3</v>
      </c>
      <c r="B52" s="5" t="s">
        <v>56</v>
      </c>
      <c r="C52" s="5"/>
      <c r="D52" s="5"/>
      <c r="E52" s="5"/>
      <c r="F52" s="5"/>
      <c r="G52" s="5"/>
      <c r="H52" s="29" t="n">
        <v>1096.35</v>
      </c>
      <c r="I52" s="29"/>
      <c r="J52" s="29"/>
    </row>
    <row r="53" customFormat="false" ht="15.15" hidden="false" customHeight="true" outlineLevel="0" collapsed="false">
      <c r="A53" s="2" t="n">
        <v>4</v>
      </c>
      <c r="B53" s="5" t="s">
        <v>57</v>
      </c>
      <c r="C53" s="5"/>
      <c r="D53" s="5"/>
      <c r="E53" s="5"/>
      <c r="F53" s="5"/>
      <c r="G53" s="5"/>
      <c r="H53" s="29" t="s">
        <v>58</v>
      </c>
      <c r="I53" s="29"/>
      <c r="J53" s="29"/>
    </row>
    <row r="54" customFormat="false" ht="15.15" hidden="false" customHeight="true" outlineLevel="0" collapsed="false">
      <c r="A54" s="2" t="n">
        <v>5</v>
      </c>
      <c r="B54" s="5" t="s">
        <v>59</v>
      </c>
      <c r="C54" s="5"/>
      <c r="D54" s="5"/>
      <c r="E54" s="5"/>
      <c r="F54" s="5"/>
      <c r="G54" s="5"/>
      <c r="H54" s="29" t="s">
        <v>60</v>
      </c>
      <c r="I54" s="29"/>
      <c r="J54" s="29"/>
    </row>
    <row r="55" customFormat="false" ht="14.65" hidden="false" customHeight="false" outlineLevel="0" collapsed="false">
      <c r="A55" s="77"/>
      <c r="B55" s="77"/>
      <c r="C55" s="77"/>
      <c r="D55" s="77"/>
      <c r="E55" s="77"/>
      <c r="F55" s="77"/>
      <c r="G55" s="77"/>
      <c r="H55" s="77"/>
      <c r="I55" s="77"/>
      <c r="J55" s="77"/>
    </row>
    <row r="56" customFormat="false" ht="26.95" hidden="false" customHeight="true" outlineLevel="0" collapsed="false">
      <c r="A56" s="118" t="s">
        <v>61</v>
      </c>
      <c r="B56" s="118"/>
      <c r="C56" s="118"/>
      <c r="D56" s="118"/>
      <c r="E56" s="118"/>
      <c r="F56" s="118"/>
      <c r="G56" s="118"/>
      <c r="H56" s="118"/>
      <c r="I56" s="118"/>
      <c r="J56" s="118"/>
    </row>
    <row r="57" customFormat="false" ht="14.65" hidden="false" customHeight="false" outlineLevel="0" collapsed="false">
      <c r="A57" s="77"/>
      <c r="B57" s="77"/>
      <c r="C57" s="77"/>
      <c r="D57" s="77"/>
      <c r="E57" s="77"/>
      <c r="F57" s="77"/>
      <c r="G57" s="77"/>
      <c r="H57" s="77"/>
      <c r="I57" s="77"/>
      <c r="J57" s="77"/>
    </row>
    <row r="58" customFormat="false" ht="38.75" hidden="false" customHeight="true" outlineLevel="0" collapsed="false">
      <c r="A58" s="151" t="s">
        <v>219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2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152" t="n">
        <f aca="false">H52</f>
        <v>1096.35</v>
      </c>
    </row>
    <row r="62" customFormat="false" ht="15.15" hidden="false" customHeight="true" outlineLevel="0" collapsed="false">
      <c r="A62" s="2" t="s">
        <v>9</v>
      </c>
      <c r="B62" s="5" t="s">
        <v>220</v>
      </c>
      <c r="C62" s="5"/>
      <c r="D62" s="5"/>
      <c r="E62" s="5"/>
      <c r="F62" s="5"/>
      <c r="G62" s="5"/>
      <c r="H62" s="5"/>
      <c r="I62" s="5"/>
      <c r="J62" s="152"/>
    </row>
    <row r="63" customFormat="false" ht="15.15" hidden="false" customHeight="true" outlineLevel="0" collapsed="false">
      <c r="A63" s="2" t="s">
        <v>12</v>
      </c>
      <c r="B63" s="5" t="s">
        <v>221</v>
      </c>
      <c r="C63" s="5"/>
      <c r="D63" s="5"/>
      <c r="E63" s="5"/>
      <c r="F63" s="5"/>
      <c r="G63" s="5"/>
      <c r="H63" s="5"/>
      <c r="I63" s="153" t="n">
        <v>0.4</v>
      </c>
      <c r="J63" s="152" t="n">
        <f aca="false">ROUND(I63*J61,2)</f>
        <v>438.54</v>
      </c>
    </row>
    <row r="64" customFormat="false" ht="15.15" hidden="false" customHeight="true" outlineLevel="0" collapsed="false">
      <c r="A64" s="17" t="s">
        <v>69</v>
      </c>
      <c r="B64" s="17"/>
      <c r="C64" s="17"/>
      <c r="D64" s="17"/>
      <c r="E64" s="17"/>
      <c r="F64" s="17"/>
      <c r="G64" s="17"/>
      <c r="H64" s="17"/>
      <c r="I64" s="17"/>
      <c r="J64" s="154" t="n">
        <f aca="false">SUM(J61:J63)</f>
        <v>1534.89</v>
      </c>
    </row>
    <row r="65" customFormat="false" ht="14.65" hidden="false" customHeight="false" outlineLevel="0" collapsed="false">
      <c r="A65" s="77"/>
      <c r="B65" s="77"/>
      <c r="C65" s="77"/>
      <c r="D65" s="77"/>
      <c r="E65" s="77"/>
      <c r="F65" s="77"/>
      <c r="G65" s="77"/>
      <c r="H65" s="77"/>
      <c r="I65" s="77"/>
      <c r="J65" s="77"/>
    </row>
    <row r="66" customFormat="false" ht="26.95" hidden="false" customHeight="true" outlineLevel="0" collapsed="false">
      <c r="A66" s="155" t="s">
        <v>222</v>
      </c>
      <c r="B66" s="155"/>
      <c r="C66" s="155"/>
      <c r="D66" s="155"/>
      <c r="E66" s="155"/>
      <c r="F66" s="155"/>
      <c r="G66" s="155"/>
      <c r="H66" s="155"/>
      <c r="I66" s="155"/>
      <c r="J66" s="155"/>
    </row>
    <row r="67" customFormat="false" ht="14.65" hidden="false" customHeight="false" outlineLevel="0" collapsed="false">
      <c r="A67" s="77"/>
      <c r="B67" s="77"/>
      <c r="C67" s="77"/>
      <c r="D67" s="77"/>
      <c r="E67" s="77"/>
      <c r="F67" s="77"/>
      <c r="G67" s="77"/>
      <c r="H67" s="77"/>
      <c r="I67" s="77"/>
      <c r="J67" s="77"/>
    </row>
    <row r="68" customFormat="false" ht="15.15" hidden="false" customHeight="true" outlineLevel="0" collapsed="false">
      <c r="A68" s="28" t="s">
        <v>71</v>
      </c>
      <c r="B68" s="28"/>
      <c r="C68" s="28"/>
      <c r="D68" s="28"/>
      <c r="E68" s="28"/>
      <c r="F68" s="28"/>
      <c r="G68" s="28"/>
      <c r="H68" s="28"/>
      <c r="I68" s="28"/>
      <c r="J68" s="28"/>
    </row>
    <row r="69" customFormat="false" ht="15.15" hidden="false" customHeight="false" outlineLevel="0" collapsed="false">
      <c r="A69" s="37" t="s">
        <v>72</v>
      </c>
      <c r="B69" s="37"/>
      <c r="C69" s="37"/>
      <c r="D69" s="37"/>
      <c r="E69" s="37"/>
      <c r="F69" s="37"/>
      <c r="G69" s="37"/>
      <c r="H69" s="37"/>
      <c r="I69" s="37"/>
      <c r="J69" s="37"/>
    </row>
    <row r="70" customFormat="false" ht="15.15" hidden="false" customHeight="false" outlineLevel="0" collapsed="false">
      <c r="A70" s="77" t="s">
        <v>73</v>
      </c>
      <c r="B70" s="38" t="s">
        <v>74</v>
      </c>
      <c r="C70" s="38"/>
      <c r="D70" s="38"/>
      <c r="E70" s="38"/>
      <c r="F70" s="38"/>
      <c r="G70" s="38"/>
      <c r="H70" s="38"/>
      <c r="I70" s="38"/>
      <c r="J70" s="92" t="s">
        <v>75</v>
      </c>
    </row>
    <row r="71" customFormat="false" ht="27.8" hidden="false" customHeight="true" outlineLevel="0" collapsed="false">
      <c r="A71" s="77" t="s">
        <v>6</v>
      </c>
      <c r="B71" s="40" t="s">
        <v>76</v>
      </c>
      <c r="C71" s="40"/>
      <c r="D71" s="40"/>
      <c r="E71" s="40"/>
      <c r="F71" s="40"/>
      <c r="G71" s="40"/>
      <c r="H71" s="40"/>
      <c r="I71" s="41" t="n">
        <v>0.0833</v>
      </c>
      <c r="J71" s="106" t="n">
        <f aca="false">ROUND($J$64*I71,2)</f>
        <v>127.86</v>
      </c>
    </row>
    <row r="72" customFormat="false" ht="26.1" hidden="false" customHeight="true" outlineLevel="0" collapsed="false">
      <c r="A72" s="77"/>
      <c r="B72" s="43" t="s">
        <v>77</v>
      </c>
      <c r="C72" s="43"/>
      <c r="D72" s="43"/>
      <c r="E72" s="43"/>
      <c r="F72" s="43"/>
      <c r="G72" s="43"/>
      <c r="H72" s="43"/>
      <c r="I72" s="41" t="n">
        <v>0.0833</v>
      </c>
      <c r="J72" s="106" t="n">
        <f aca="false">ROUND($J$64*I72,2)</f>
        <v>127.86</v>
      </c>
    </row>
    <row r="73" customFormat="false" ht="15.15" hidden="false" customHeight="true" outlineLevel="0" collapsed="false">
      <c r="A73" s="77" t="s">
        <v>9</v>
      </c>
      <c r="B73" s="43" t="s">
        <v>78</v>
      </c>
      <c r="C73" s="43"/>
      <c r="D73" s="43"/>
      <c r="E73" s="43"/>
      <c r="F73" s="43"/>
      <c r="G73" s="43"/>
      <c r="H73" s="43"/>
      <c r="I73" s="44" t="n">
        <v>0.0278</v>
      </c>
      <c r="J73" s="106" t="n">
        <f aca="false">ROUND($J$64*I73,2)</f>
        <v>42.67</v>
      </c>
    </row>
    <row r="74" customFormat="false" ht="14.65" hidden="false" customHeight="false" outlineLevel="0" collapsed="false">
      <c r="A74" s="139" t="s">
        <v>79</v>
      </c>
      <c r="B74" s="139"/>
      <c r="C74" s="139"/>
      <c r="D74" s="139"/>
      <c r="E74" s="139"/>
      <c r="F74" s="139"/>
      <c r="G74" s="139"/>
      <c r="H74" s="139"/>
      <c r="I74" s="139"/>
      <c r="J74" s="139" t="n">
        <f aca="false">SUM(J71:J73)</f>
        <v>298.39</v>
      </c>
    </row>
    <row r="75" customFormat="false" ht="14.65" hidden="false" customHeight="false" outlineLevel="0" collapsed="false">
      <c r="A75" s="77"/>
      <c r="B75" s="77"/>
      <c r="C75" s="77"/>
      <c r="D75" s="77"/>
      <c r="E75" s="77"/>
      <c r="F75" s="77"/>
      <c r="G75" s="77"/>
      <c r="H75" s="77"/>
      <c r="I75" s="77"/>
      <c r="J75" s="77"/>
    </row>
    <row r="76" customFormat="false" ht="14.65" hidden="false" customHeight="false" outlineLevel="0" collapsed="false">
      <c r="A76" s="77"/>
      <c r="B76" s="77"/>
      <c r="C76" s="77"/>
      <c r="D76" s="77"/>
      <c r="E76" s="77"/>
      <c r="F76" s="77"/>
      <c r="G76" s="77"/>
      <c r="H76" s="77"/>
      <c r="I76" s="77"/>
      <c r="J76" s="77"/>
    </row>
    <row r="77" customFormat="false" ht="26.1" hidden="false" customHeight="true" outlineLevel="0" collapsed="false">
      <c r="A77" s="7" t="s">
        <v>80</v>
      </c>
      <c r="B77" s="7"/>
      <c r="C77" s="7"/>
      <c r="D77" s="7"/>
      <c r="E77" s="7"/>
      <c r="F77" s="7"/>
      <c r="G77" s="7"/>
      <c r="H77" s="7"/>
      <c r="I77" s="7"/>
      <c r="J77" s="7"/>
    </row>
    <row r="78" customFormat="false" ht="26.95" hidden="false" customHeight="false" outlineLevel="0" collapsed="false">
      <c r="A78" s="45" t="s">
        <v>81</v>
      </c>
      <c r="B78" s="45" t="s">
        <v>82</v>
      </c>
      <c r="C78" s="45"/>
      <c r="D78" s="45"/>
      <c r="E78" s="45"/>
      <c r="F78" s="45"/>
      <c r="G78" s="45"/>
      <c r="H78" s="45"/>
      <c r="I78" s="47" t="s">
        <v>83</v>
      </c>
      <c r="J78" s="47" t="s">
        <v>84</v>
      </c>
    </row>
    <row r="79" customFormat="false" ht="14.65" hidden="false" customHeight="false" outlineLevel="0" collapsed="false">
      <c r="A79" s="77" t="s">
        <v>6</v>
      </c>
      <c r="B79" s="58" t="s">
        <v>85</v>
      </c>
      <c r="C79" s="58"/>
      <c r="D79" s="58"/>
      <c r="E79" s="58"/>
      <c r="F79" s="58"/>
      <c r="G79" s="58"/>
      <c r="H79" s="58"/>
      <c r="I79" s="108" t="n">
        <v>0.2</v>
      </c>
      <c r="J79" s="78" t="n">
        <f aca="false">ROUND(($J$64+$J$74)*I79,2)</f>
        <v>366.66</v>
      </c>
    </row>
    <row r="80" customFormat="false" ht="14.65" hidden="false" customHeight="false" outlineLevel="0" collapsed="false">
      <c r="A80" s="77" t="s">
        <v>9</v>
      </c>
      <c r="B80" s="58" t="s">
        <v>86</v>
      </c>
      <c r="C80" s="58"/>
      <c r="D80" s="58"/>
      <c r="E80" s="58"/>
      <c r="F80" s="58"/>
      <c r="G80" s="58"/>
      <c r="H80" s="58"/>
      <c r="I80" s="109" t="n">
        <v>0.025</v>
      </c>
      <c r="J80" s="78" t="n">
        <f aca="false">ROUND(($J$64+$J$74)*I80,2)</f>
        <v>45.83</v>
      </c>
    </row>
    <row r="81" customFormat="false" ht="46.3" hidden="false" customHeight="true" outlineLevel="0" collapsed="false">
      <c r="A81" s="77" t="s">
        <v>12</v>
      </c>
      <c r="B81" s="40" t="s">
        <v>87</v>
      </c>
      <c r="C81" s="40"/>
      <c r="D81" s="40"/>
      <c r="E81" s="29" t="s">
        <v>88</v>
      </c>
      <c r="F81" s="110" t="n">
        <v>0.03</v>
      </c>
      <c r="G81" s="29" t="s">
        <v>89</v>
      </c>
      <c r="H81" s="111" t="n">
        <v>1</v>
      </c>
      <c r="I81" s="112" t="n">
        <f aca="false">ROUND((F81*H81),6)</f>
        <v>0.03</v>
      </c>
      <c r="J81" s="78" t="n">
        <f aca="false">ROUND(($J$64+$J$74)*I81,2)</f>
        <v>55</v>
      </c>
    </row>
    <row r="82" customFormat="false" ht="14.65" hidden="false" customHeight="false" outlineLevel="0" collapsed="false">
      <c r="A82" s="77" t="s">
        <v>15</v>
      </c>
      <c r="B82" s="58" t="s">
        <v>90</v>
      </c>
      <c r="C82" s="58"/>
      <c r="D82" s="58"/>
      <c r="E82" s="58"/>
      <c r="F82" s="58"/>
      <c r="G82" s="58"/>
      <c r="H82" s="58"/>
      <c r="I82" s="108" t="n">
        <v>0.015</v>
      </c>
      <c r="J82" s="78" t="n">
        <f aca="false">ROUND(($J$64+$J$74)*I82,2)</f>
        <v>27.5</v>
      </c>
    </row>
    <row r="83" customFormat="false" ht="14.65" hidden="false" customHeight="false" outlineLevel="0" collapsed="false">
      <c r="A83" s="77" t="s">
        <v>91</v>
      </c>
      <c r="B83" s="58" t="s">
        <v>92</v>
      </c>
      <c r="C83" s="58"/>
      <c r="D83" s="58"/>
      <c r="E83" s="58"/>
      <c r="F83" s="58"/>
      <c r="G83" s="58"/>
      <c r="H83" s="58"/>
      <c r="I83" s="108" t="n">
        <v>0.01</v>
      </c>
      <c r="J83" s="78" t="n">
        <f aca="false">ROUND(($J$64+$J$74)*I83,2)</f>
        <v>18.33</v>
      </c>
    </row>
    <row r="84" customFormat="false" ht="14.65" hidden="false" customHeight="false" outlineLevel="0" collapsed="false">
      <c r="A84" s="77" t="s">
        <v>93</v>
      </c>
      <c r="B84" s="58" t="s">
        <v>94</v>
      </c>
      <c r="C84" s="58"/>
      <c r="D84" s="58"/>
      <c r="E84" s="58"/>
      <c r="F84" s="58"/>
      <c r="G84" s="58"/>
      <c r="H84" s="58"/>
      <c r="I84" s="109" t="n">
        <v>0.006</v>
      </c>
      <c r="J84" s="78" t="n">
        <f aca="false">ROUND(($J$64+$J$74)*I84,2)</f>
        <v>11</v>
      </c>
    </row>
    <row r="85" customFormat="false" ht="14.65" hidden="false" customHeight="false" outlineLevel="0" collapsed="false">
      <c r="A85" s="77" t="s">
        <v>95</v>
      </c>
      <c r="B85" s="58" t="s">
        <v>96</v>
      </c>
      <c r="C85" s="58"/>
      <c r="D85" s="58"/>
      <c r="E85" s="58"/>
      <c r="F85" s="58"/>
      <c r="G85" s="58"/>
      <c r="H85" s="58"/>
      <c r="I85" s="108" t="n">
        <v>0.002</v>
      </c>
      <c r="J85" s="78" t="n">
        <f aca="false">ROUND(($J$64+$J$74)*I85,2)</f>
        <v>3.67</v>
      </c>
    </row>
    <row r="86" customFormat="false" ht="14.65" hidden="false" customHeight="false" outlineLevel="0" collapsed="false">
      <c r="A86" s="77" t="s">
        <v>95</v>
      </c>
      <c r="B86" s="58" t="s">
        <v>97</v>
      </c>
      <c r="C86" s="58"/>
      <c r="D86" s="58"/>
      <c r="E86" s="58"/>
      <c r="F86" s="58"/>
      <c r="G86" s="58"/>
      <c r="H86" s="58"/>
      <c r="I86" s="108"/>
      <c r="J86" s="78" t="n">
        <f aca="false">SUM(J79:J85)</f>
        <v>527.99</v>
      </c>
    </row>
    <row r="87" customFormat="false" ht="14.65" hidden="false" customHeight="false" outlineLevel="0" collapsed="false">
      <c r="A87" s="77" t="s">
        <v>98</v>
      </c>
      <c r="B87" s="58" t="s">
        <v>99</v>
      </c>
      <c r="C87" s="58"/>
      <c r="D87" s="58"/>
      <c r="E87" s="58"/>
      <c r="F87" s="58"/>
      <c r="G87" s="58"/>
      <c r="H87" s="58"/>
      <c r="I87" s="109" t="n">
        <v>0.08</v>
      </c>
      <c r="J87" s="78" t="n">
        <f aca="false">ROUND(($J$64+$J$74)*I87,2)</f>
        <v>146.66</v>
      </c>
    </row>
    <row r="88" customFormat="false" ht="14.65" hidden="false" customHeight="false" outlineLevel="0" collapsed="false">
      <c r="A88" s="22" t="s">
        <v>79</v>
      </c>
      <c r="B88" s="22"/>
      <c r="C88" s="22"/>
      <c r="D88" s="22"/>
      <c r="E88" s="22"/>
      <c r="F88" s="22"/>
      <c r="G88" s="22"/>
      <c r="H88" s="22"/>
      <c r="I88" s="113" t="n">
        <f aca="false">SUM(I79:I87)</f>
        <v>0.368</v>
      </c>
      <c r="J88" s="114" t="n">
        <f aca="false">SUM(J86:J87)</f>
        <v>674.65</v>
      </c>
    </row>
    <row r="89" customFormat="false" ht="14.65" hidden="false" customHeight="false" outlineLevel="0" collapsed="false">
      <c r="A89" s="77"/>
      <c r="B89" s="77"/>
      <c r="C89" s="77"/>
      <c r="D89" s="77"/>
      <c r="E89" s="77"/>
      <c r="F89" s="77"/>
      <c r="G89" s="77"/>
      <c r="H89" s="77"/>
      <c r="I89" s="77"/>
      <c r="J89" s="77"/>
    </row>
    <row r="90" customFormat="false" ht="14.65" hidden="false" customHeight="false" outlineLevel="0" collapsed="false">
      <c r="A90" s="77"/>
      <c r="B90" s="77"/>
      <c r="C90" s="77"/>
      <c r="D90" s="77"/>
      <c r="E90" s="77"/>
      <c r="F90" s="77"/>
      <c r="G90" s="77"/>
      <c r="H90" s="77"/>
      <c r="I90" s="77"/>
      <c r="J90" s="77"/>
    </row>
    <row r="91" customFormat="false" ht="15.15" hidden="false" customHeight="true" outlineLevel="0" collapsed="false">
      <c r="A91" s="7" t="s">
        <v>100</v>
      </c>
      <c r="B91" s="7"/>
      <c r="C91" s="7"/>
      <c r="D91" s="7"/>
      <c r="E91" s="7"/>
      <c r="F91" s="7"/>
      <c r="G91" s="7"/>
      <c r="H91" s="7"/>
      <c r="I91" s="7"/>
      <c r="J91" s="7"/>
    </row>
    <row r="92" customFormat="false" ht="15.15" hidden="false" customHeight="false" outlineLevel="0" collapsed="false">
      <c r="A92" s="45" t="s">
        <v>101</v>
      </c>
      <c r="B92" s="45" t="s">
        <v>102</v>
      </c>
      <c r="C92" s="45"/>
      <c r="D92" s="45"/>
      <c r="E92" s="45"/>
      <c r="F92" s="45"/>
      <c r="G92" s="45"/>
      <c r="H92" s="45"/>
      <c r="I92" s="45"/>
      <c r="J92" s="47" t="s">
        <v>75</v>
      </c>
    </row>
    <row r="93" customFormat="false" ht="15.15" hidden="false" customHeight="false" outlineLevel="0" collapsed="false">
      <c r="A93" s="77" t="s">
        <v>6</v>
      </c>
      <c r="B93" s="38" t="s">
        <v>103</v>
      </c>
      <c r="C93" s="38"/>
      <c r="D93" s="38"/>
      <c r="E93" s="38"/>
      <c r="F93" s="38"/>
      <c r="G93" s="38"/>
      <c r="H93" s="38"/>
      <c r="I93" s="38"/>
      <c r="J93" s="115" t="n">
        <f aca="false">IF(ROUND((I96*I94*I95)-(J61*0.06),2)&lt;0,0,ROUND((I96*I94*I95)-(J61*0.06),2))*1+(I94*I95*21.726-0.06*J61)*0</f>
        <v>92.62</v>
      </c>
    </row>
    <row r="94" customFormat="false" ht="14.65" hidden="false" customHeight="false" outlineLevel="0" collapsed="false">
      <c r="A94" s="77"/>
      <c r="B94" s="58" t="s">
        <v>104</v>
      </c>
      <c r="C94" s="58"/>
      <c r="D94" s="58"/>
      <c r="E94" s="58"/>
      <c r="F94" s="58"/>
      <c r="G94" s="58"/>
      <c r="H94" s="58"/>
      <c r="I94" s="59" t="n">
        <v>3.6</v>
      </c>
      <c r="J94" s="116" t="s">
        <v>105</v>
      </c>
    </row>
    <row r="95" customFormat="false" ht="14.65" hidden="false" customHeight="false" outlineLevel="0" collapsed="false">
      <c r="A95" s="77"/>
      <c r="B95" s="58" t="s">
        <v>106</v>
      </c>
      <c r="C95" s="58"/>
      <c r="D95" s="58"/>
      <c r="E95" s="58"/>
      <c r="F95" s="58"/>
      <c r="G95" s="58"/>
      <c r="H95" s="58"/>
      <c r="I95" s="61" t="n">
        <v>2</v>
      </c>
      <c r="J95" s="116"/>
    </row>
    <row r="96" customFormat="false" ht="14.65" hidden="false" customHeight="false" outlineLevel="0" collapsed="false">
      <c r="A96" s="77"/>
      <c r="B96" s="58" t="s">
        <v>107</v>
      </c>
      <c r="C96" s="58"/>
      <c r="D96" s="58"/>
      <c r="E96" s="58"/>
      <c r="F96" s="58"/>
      <c r="G96" s="58"/>
      <c r="H96" s="58"/>
      <c r="I96" s="62" t="n">
        <v>22</v>
      </c>
      <c r="J96" s="116"/>
    </row>
    <row r="97" customFormat="false" ht="15.15" hidden="false" customHeight="false" outlineLevel="0" collapsed="false">
      <c r="A97" s="77" t="s">
        <v>9</v>
      </c>
      <c r="B97" s="38" t="s">
        <v>108</v>
      </c>
      <c r="C97" s="38"/>
      <c r="D97" s="38"/>
      <c r="E97" s="38"/>
      <c r="F97" s="38"/>
      <c r="G97" s="38"/>
      <c r="H97" s="38"/>
      <c r="I97" s="38"/>
      <c r="J97" s="115" t="n">
        <f aca="false">ROUND(I99*I98*(1-0.01),2)*1+ROUND(21.726*6*(1-0.01),2)*0</f>
        <v>435.6</v>
      </c>
    </row>
    <row r="98" customFormat="false" ht="15.15" hidden="false" customHeight="false" outlineLevel="0" collapsed="false">
      <c r="A98" s="77"/>
      <c r="B98" s="63" t="s">
        <v>109</v>
      </c>
      <c r="C98" s="63"/>
      <c r="D98" s="63"/>
      <c r="E98" s="63"/>
      <c r="F98" s="63"/>
      <c r="G98" s="63"/>
      <c r="H98" s="63"/>
      <c r="I98" s="59" t="n">
        <v>20</v>
      </c>
      <c r="J98" s="116" t="s">
        <v>105</v>
      </c>
    </row>
    <row r="99" customFormat="false" ht="14.65" hidden="false" customHeight="false" outlineLevel="0" collapsed="false">
      <c r="A99" s="117"/>
      <c r="B99" s="58" t="s">
        <v>110</v>
      </c>
      <c r="C99" s="58"/>
      <c r="D99" s="58"/>
      <c r="E99" s="58"/>
      <c r="F99" s="58"/>
      <c r="G99" s="58"/>
      <c r="H99" s="58"/>
      <c r="I99" s="65" t="n">
        <v>22</v>
      </c>
      <c r="J99" s="116"/>
    </row>
    <row r="100" customFormat="false" ht="15.15" hidden="false" customHeight="false" outlineLevel="0" collapsed="false">
      <c r="A100" s="77" t="s">
        <v>12</v>
      </c>
      <c r="B100" s="38" t="s">
        <v>111</v>
      </c>
      <c r="C100" s="38"/>
      <c r="D100" s="38"/>
      <c r="E100" s="38"/>
      <c r="F100" s="38"/>
      <c r="G100" s="38"/>
      <c r="H100" s="38"/>
      <c r="I100" s="38"/>
      <c r="J100" s="115" t="n">
        <v>35.89</v>
      </c>
    </row>
    <row r="101" customFormat="false" ht="15.15" hidden="false" customHeight="true" outlineLevel="0" collapsed="false">
      <c r="A101" s="77" t="s">
        <v>15</v>
      </c>
      <c r="B101" s="40" t="s">
        <v>112</v>
      </c>
      <c r="C101" s="40"/>
      <c r="D101" s="40"/>
      <c r="E101" s="40"/>
      <c r="F101" s="40"/>
      <c r="G101" s="40"/>
      <c r="H101" s="40"/>
      <c r="I101" s="40"/>
      <c r="J101" s="115" t="n">
        <f aca="false">(192.42*0.0197*6)/12</f>
        <v>1.895337</v>
      </c>
    </row>
    <row r="102" customFormat="false" ht="15.15" hidden="false" customHeight="true" outlineLevel="0" collapsed="false">
      <c r="A102" s="77" t="s">
        <v>91</v>
      </c>
      <c r="B102" s="40" t="s">
        <v>113</v>
      </c>
      <c r="C102" s="40"/>
      <c r="D102" s="40"/>
      <c r="E102" s="40"/>
      <c r="F102" s="40"/>
      <c r="G102" s="40"/>
      <c r="H102" s="40"/>
      <c r="I102" s="40"/>
      <c r="J102" s="100" t="n">
        <v>75</v>
      </c>
    </row>
    <row r="103" customFormat="false" ht="15.15" hidden="false" customHeight="false" outlineLevel="0" collapsed="false">
      <c r="A103" s="77" t="s">
        <v>93</v>
      </c>
      <c r="B103" s="38" t="s">
        <v>114</v>
      </c>
      <c r="C103" s="38"/>
      <c r="D103" s="38"/>
      <c r="E103" s="38"/>
      <c r="F103" s="38"/>
      <c r="G103" s="38"/>
      <c r="H103" s="38"/>
      <c r="I103" s="38"/>
      <c r="J103" s="100" t="n">
        <f aca="false">3*J61*0.001068</f>
        <v>3.5127054</v>
      </c>
    </row>
    <row r="104" customFormat="false" ht="14.65" hidden="false" customHeight="false" outlineLevel="0" collapsed="false">
      <c r="A104" s="22" t="s">
        <v>69</v>
      </c>
      <c r="B104" s="22"/>
      <c r="C104" s="22"/>
      <c r="D104" s="22"/>
      <c r="E104" s="22"/>
      <c r="F104" s="22"/>
      <c r="G104" s="22"/>
      <c r="H104" s="22"/>
      <c r="I104" s="22"/>
      <c r="J104" s="114" t="n">
        <f aca="false">SUM(J93:J102)</f>
        <v>641.005337</v>
      </c>
    </row>
    <row r="105" customFormat="false" ht="14.65" hidden="false" customHeight="false" outlineLevel="0" collapsed="false">
      <c r="A105" s="77"/>
      <c r="B105" s="77"/>
      <c r="C105" s="77"/>
      <c r="D105" s="77"/>
      <c r="E105" s="77"/>
      <c r="F105" s="77"/>
      <c r="G105" s="77"/>
      <c r="H105" s="77"/>
      <c r="I105" s="77"/>
      <c r="J105" s="77"/>
    </row>
    <row r="106" customFormat="false" ht="26.95" hidden="false" customHeight="true" outlineLevel="0" collapsed="false">
      <c r="A106" s="118" t="s">
        <v>198</v>
      </c>
      <c r="B106" s="118"/>
      <c r="C106" s="118"/>
      <c r="D106" s="118"/>
      <c r="E106" s="118"/>
      <c r="F106" s="118"/>
      <c r="G106" s="118"/>
      <c r="H106" s="118"/>
      <c r="I106" s="118"/>
      <c r="J106" s="118"/>
    </row>
    <row r="107" customFormat="false" ht="14.65" hidden="false" customHeight="false" outlineLevel="0" collapsed="false">
      <c r="A107" s="77"/>
      <c r="B107" s="77"/>
      <c r="C107" s="77"/>
      <c r="D107" s="77"/>
      <c r="E107" s="77"/>
      <c r="F107" s="77"/>
      <c r="G107" s="77"/>
      <c r="H107" s="77"/>
      <c r="I107" s="77"/>
      <c r="J107" s="77"/>
    </row>
    <row r="108" customFormat="false" ht="15.15" hidden="false" customHeight="true" outlineLevel="0" collapsed="false">
      <c r="A108" s="7" t="s">
        <v>116</v>
      </c>
      <c r="B108" s="7"/>
      <c r="C108" s="7"/>
      <c r="D108" s="7"/>
      <c r="E108" s="7"/>
      <c r="F108" s="7"/>
      <c r="G108" s="7"/>
      <c r="H108" s="7"/>
      <c r="I108" s="7"/>
      <c r="J108" s="7"/>
    </row>
    <row r="109" customFormat="false" ht="15.15" hidden="false" customHeight="true" outlineLevel="0" collapsed="false">
      <c r="A109" s="47" t="n">
        <v>2</v>
      </c>
      <c r="B109" s="47" t="s">
        <v>117</v>
      </c>
      <c r="C109" s="47"/>
      <c r="D109" s="47"/>
      <c r="E109" s="47"/>
      <c r="F109" s="47"/>
      <c r="G109" s="47"/>
      <c r="H109" s="47"/>
      <c r="I109" s="47"/>
      <c r="J109" s="47" t="s">
        <v>75</v>
      </c>
    </row>
    <row r="110" customFormat="false" ht="15.15" hidden="false" customHeight="true" outlineLevel="0" collapsed="false">
      <c r="A110" s="92" t="s">
        <v>73</v>
      </c>
      <c r="B110" s="40" t="s">
        <v>118</v>
      </c>
      <c r="C110" s="40"/>
      <c r="D110" s="40"/>
      <c r="E110" s="40"/>
      <c r="F110" s="40"/>
      <c r="G110" s="40"/>
      <c r="H110" s="40"/>
      <c r="I110" s="40"/>
      <c r="J110" s="119" t="n">
        <f aca="false">J74</f>
        <v>298.39</v>
      </c>
    </row>
    <row r="111" customFormat="false" ht="15.15" hidden="false" customHeight="true" outlineLevel="0" collapsed="false">
      <c r="A111" s="92" t="s">
        <v>81</v>
      </c>
      <c r="B111" s="40" t="s">
        <v>82</v>
      </c>
      <c r="C111" s="40"/>
      <c r="D111" s="40"/>
      <c r="E111" s="40"/>
      <c r="F111" s="40"/>
      <c r="G111" s="40"/>
      <c r="H111" s="40"/>
      <c r="I111" s="40"/>
      <c r="J111" s="119" t="n">
        <f aca="false">J88</f>
        <v>674.65</v>
      </c>
    </row>
    <row r="112" customFormat="false" ht="15.15" hidden="false" customHeight="true" outlineLevel="0" collapsed="false">
      <c r="A112" s="92" t="s">
        <v>101</v>
      </c>
      <c r="B112" s="40" t="s">
        <v>102</v>
      </c>
      <c r="C112" s="40"/>
      <c r="D112" s="40"/>
      <c r="E112" s="40"/>
      <c r="F112" s="40"/>
      <c r="G112" s="40"/>
      <c r="H112" s="40"/>
      <c r="I112" s="40"/>
      <c r="J112" s="119" t="n">
        <f aca="false">J104</f>
        <v>641.005337</v>
      </c>
    </row>
    <row r="113" customFormat="false" ht="15.15" hidden="false" customHeight="true" outlineLevel="0" collapsed="false">
      <c r="A113" s="17" t="s">
        <v>79</v>
      </c>
      <c r="B113" s="17"/>
      <c r="C113" s="17"/>
      <c r="D113" s="17"/>
      <c r="E113" s="17"/>
      <c r="F113" s="17"/>
      <c r="G113" s="17"/>
      <c r="H113" s="17"/>
      <c r="I113" s="17"/>
      <c r="J113" s="120" t="n">
        <f aca="false">SUM(J110+J111+J112)</f>
        <v>1614.045337</v>
      </c>
    </row>
    <row r="114" customFormat="false" ht="14.65" hidden="false" customHeight="false" outlineLevel="0" collapsed="false">
      <c r="A114" s="77"/>
      <c r="B114" s="77"/>
      <c r="C114" s="77"/>
      <c r="D114" s="77"/>
      <c r="E114" s="77"/>
      <c r="F114" s="77"/>
      <c r="G114" s="77"/>
      <c r="H114" s="77"/>
      <c r="I114" s="77"/>
      <c r="J114" s="77"/>
    </row>
    <row r="115" customFormat="false" ht="15.15" hidden="false" customHeight="true" outlineLevel="0" collapsed="false">
      <c r="A115" s="28" t="s">
        <v>119</v>
      </c>
      <c r="B115" s="28"/>
      <c r="C115" s="28"/>
      <c r="D115" s="28"/>
      <c r="E115" s="28"/>
      <c r="F115" s="28"/>
      <c r="G115" s="28"/>
      <c r="H115" s="28"/>
      <c r="I115" s="28"/>
      <c r="J115" s="28"/>
    </row>
    <row r="116" customFormat="false" ht="15.15" hidden="false" customHeight="true" outlineLevel="0" collapsed="false">
      <c r="A116" s="37" t="n">
        <v>3</v>
      </c>
      <c r="B116" s="7" t="s">
        <v>120</v>
      </c>
      <c r="C116" s="7"/>
      <c r="D116" s="7"/>
      <c r="E116" s="7"/>
      <c r="F116" s="7"/>
      <c r="G116" s="7"/>
      <c r="H116" s="7"/>
      <c r="I116" s="7"/>
      <c r="J116" s="37" t="s">
        <v>121</v>
      </c>
    </row>
    <row r="117" customFormat="false" ht="24.7" hidden="false" customHeight="true" outlineLevel="0" collapsed="false">
      <c r="A117" s="77" t="s">
        <v>6</v>
      </c>
      <c r="B117" s="40" t="s">
        <v>122</v>
      </c>
      <c r="C117" s="40"/>
      <c r="D117" s="40"/>
      <c r="E117" s="40"/>
      <c r="F117" s="40"/>
      <c r="G117" s="40"/>
      <c r="H117" s="40"/>
      <c r="I117" s="40"/>
      <c r="J117" s="78" t="n">
        <f aca="false">ROUND(((($J$64+$J113-J86))/12)+(($J$64+$J$74)*0.08)*0.4,0)*(0.4207)</f>
        <v>116.5339</v>
      </c>
    </row>
    <row r="118" customFormat="false" ht="24.7" hidden="false" customHeight="true" outlineLevel="0" collapsed="false">
      <c r="A118" s="77" t="s">
        <v>15</v>
      </c>
      <c r="B118" s="40" t="s">
        <v>216</v>
      </c>
      <c r="C118" s="40"/>
      <c r="D118" s="40"/>
      <c r="E118" s="40"/>
      <c r="F118" s="40"/>
      <c r="G118" s="40"/>
      <c r="H118" s="40"/>
      <c r="I118" s="40"/>
      <c r="J118" s="78" t="n">
        <f aca="false">ROUND(((($J$64+$J$113))/12)+(($J$64+$J$74)*0.08)*0.4,0)*(0.4207)</f>
        <v>135.0447</v>
      </c>
    </row>
    <row r="119" customFormat="false" ht="26.1" hidden="false" customHeight="true" outlineLevel="0" collapsed="false">
      <c r="A119" s="77" t="s">
        <v>93</v>
      </c>
      <c r="B119" s="40" t="s">
        <v>124</v>
      </c>
      <c r="C119" s="40"/>
      <c r="D119" s="40"/>
      <c r="E119" s="40"/>
      <c r="F119" s="40"/>
      <c r="G119" s="40"/>
      <c r="H119" s="40"/>
      <c r="I119" s="40"/>
      <c r="J119" s="78" t="n">
        <f aca="false">(J74*0.018)</f>
        <v>5.37102</v>
      </c>
    </row>
    <row r="120" customFormat="false" ht="14.65" hidden="false" customHeight="false" outlineLevel="0" collapsed="false">
      <c r="A120" s="22" t="s">
        <v>79</v>
      </c>
      <c r="B120" s="22"/>
      <c r="C120" s="22"/>
      <c r="D120" s="22"/>
      <c r="E120" s="22"/>
      <c r="F120" s="22"/>
      <c r="G120" s="22"/>
      <c r="H120" s="22"/>
      <c r="I120" s="22"/>
      <c r="J120" s="114" t="n">
        <f aca="false">SUM(J117:J118)-J119</f>
        <v>246.20758</v>
      </c>
    </row>
    <row r="121" customFormat="false" ht="14.65" hidden="false" customHeight="false" outlineLevel="0" collapsed="false">
      <c r="A121" s="77"/>
      <c r="B121" s="77"/>
      <c r="C121" s="77"/>
      <c r="D121" s="77"/>
      <c r="E121" s="77"/>
      <c r="F121" s="77"/>
      <c r="G121" s="77"/>
      <c r="H121" s="77"/>
      <c r="I121" s="77"/>
      <c r="J121" s="77"/>
    </row>
    <row r="122" customFormat="false" ht="15.15" hidden="false" customHeight="true" outlineLevel="0" collapsed="false">
      <c r="A122" s="28" t="s">
        <v>125</v>
      </c>
      <c r="B122" s="28"/>
      <c r="C122" s="28"/>
      <c r="D122" s="28"/>
      <c r="E122" s="28"/>
      <c r="F122" s="28"/>
      <c r="G122" s="28"/>
      <c r="H122" s="28"/>
      <c r="I122" s="28"/>
      <c r="J122" s="28"/>
    </row>
    <row r="123" customFormat="false" ht="26.95" hidden="false" customHeight="true" outlineLevel="0" collapsed="false">
      <c r="A123" s="118" t="s">
        <v>126</v>
      </c>
      <c r="B123" s="118"/>
      <c r="C123" s="118"/>
      <c r="D123" s="118"/>
      <c r="E123" s="118"/>
      <c r="F123" s="118"/>
      <c r="G123" s="118"/>
      <c r="H123" s="118"/>
      <c r="I123" s="118"/>
      <c r="J123" s="121" t="n">
        <f aca="false">J64+J113+J120</f>
        <v>3395.142917</v>
      </c>
    </row>
    <row r="124" customFormat="false" ht="15.15" hidden="false" customHeight="true" outlineLevel="0" collapsed="false">
      <c r="A124" s="118" t="s">
        <v>208</v>
      </c>
      <c r="B124" s="118"/>
      <c r="C124" s="118"/>
      <c r="D124" s="118"/>
      <c r="E124" s="118"/>
      <c r="F124" s="118"/>
      <c r="G124" s="118"/>
      <c r="H124" s="118"/>
      <c r="I124" s="118"/>
      <c r="J124" s="118"/>
    </row>
    <row r="125" customFormat="false" ht="14.65" hidden="false" customHeight="false" outlineLevel="0" collapsed="false">
      <c r="A125" s="70" t="s">
        <v>128</v>
      </c>
      <c r="B125" s="37" t="s">
        <v>129</v>
      </c>
      <c r="C125" s="37"/>
      <c r="D125" s="37"/>
      <c r="E125" s="37"/>
      <c r="F125" s="37"/>
      <c r="G125" s="37"/>
      <c r="H125" s="37"/>
      <c r="I125" s="37"/>
      <c r="J125" s="70" t="s">
        <v>75</v>
      </c>
    </row>
    <row r="126" customFormat="false" ht="15.15" hidden="false" customHeight="true" outlineLevel="0" collapsed="false">
      <c r="A126" s="74" t="s">
        <v>6</v>
      </c>
      <c r="B126" s="40" t="s">
        <v>130</v>
      </c>
      <c r="C126" s="40"/>
      <c r="D126" s="40"/>
      <c r="E126" s="40"/>
      <c r="F126" s="40"/>
      <c r="G126" s="40"/>
      <c r="H126" s="40"/>
      <c r="I126" s="40"/>
      <c r="J126" s="122" t="n">
        <f aca="false">ROUND(($J$123/30)*20.9589,0)/12</f>
        <v>197.666666666667</v>
      </c>
    </row>
    <row r="127" customFormat="false" ht="14.65" hidden="false" customHeight="false" outlineLevel="0" collapsed="false">
      <c r="A127" s="74" t="s">
        <v>9</v>
      </c>
      <c r="B127" s="38" t="s">
        <v>131</v>
      </c>
      <c r="C127" s="38"/>
      <c r="D127" s="38"/>
      <c r="E127" s="38"/>
      <c r="F127" s="38"/>
      <c r="G127" s="38"/>
      <c r="H127" s="38"/>
      <c r="I127" s="38"/>
      <c r="J127" s="123" t="n">
        <f aca="false">ROUND(($J$123/30)*1,0)/12</f>
        <v>9.41666666666667</v>
      </c>
    </row>
    <row r="128" customFormat="false" ht="14.65" hidden="false" customHeight="false" outlineLevel="0" collapsed="false">
      <c r="A128" s="74" t="s">
        <v>12</v>
      </c>
      <c r="B128" s="38" t="s">
        <v>132</v>
      </c>
      <c r="C128" s="38"/>
      <c r="D128" s="38"/>
      <c r="E128" s="38"/>
      <c r="F128" s="38"/>
      <c r="G128" s="38"/>
      <c r="H128" s="38"/>
      <c r="I128" s="38"/>
      <c r="J128" s="123" t="n">
        <f aca="false">ROUND((($J$123/30)*5)/12*0.015,2)</f>
        <v>0.71</v>
      </c>
    </row>
    <row r="129" customFormat="false" ht="14.65" hidden="false" customHeight="false" outlineLevel="0" collapsed="false">
      <c r="A129" s="74" t="s">
        <v>15</v>
      </c>
      <c r="B129" s="38" t="s">
        <v>133</v>
      </c>
      <c r="C129" s="38"/>
      <c r="D129" s="38"/>
      <c r="E129" s="38"/>
      <c r="F129" s="38"/>
      <c r="G129" s="38"/>
      <c r="H129" s="38"/>
      <c r="I129" s="38"/>
      <c r="J129" s="124" t="n">
        <f aca="false">ROUND(($J$123/30)*0.9659,0)/12</f>
        <v>9.08333333333333</v>
      </c>
    </row>
    <row r="130" customFormat="false" ht="14.65" hidden="false" customHeight="false" outlineLevel="0" collapsed="false">
      <c r="A130" s="74" t="s">
        <v>91</v>
      </c>
      <c r="B130" s="38" t="s">
        <v>134</v>
      </c>
      <c r="C130" s="38"/>
      <c r="D130" s="38"/>
      <c r="E130" s="38"/>
      <c r="F130" s="38"/>
      <c r="G130" s="38"/>
      <c r="H130" s="38"/>
      <c r="I130" s="38"/>
      <c r="J130" s="124" t="n">
        <f aca="false">ROUND(($J$123/30)*3.4932,0)/12</f>
        <v>32.9166666666667</v>
      </c>
    </row>
    <row r="131" customFormat="false" ht="14.65" hidden="false" customHeight="false" outlineLevel="0" collapsed="false">
      <c r="A131" s="74" t="s">
        <v>93</v>
      </c>
      <c r="B131" s="38" t="s">
        <v>135</v>
      </c>
      <c r="C131" s="38"/>
      <c r="D131" s="38"/>
      <c r="E131" s="38"/>
      <c r="F131" s="38"/>
      <c r="G131" s="38"/>
      <c r="H131" s="38"/>
      <c r="I131" s="38"/>
      <c r="J131" s="124" t="n">
        <f aca="false">ROUND(($J$123/30)*0.2688,0)/12</f>
        <v>2.5</v>
      </c>
    </row>
    <row r="132" customFormat="false" ht="14.65" hidden="false" customHeight="false" outlineLevel="0" collapsed="false">
      <c r="A132" s="74" t="s">
        <v>95</v>
      </c>
      <c r="B132" s="38" t="s">
        <v>136</v>
      </c>
      <c r="C132" s="38"/>
      <c r="D132" s="38"/>
      <c r="E132" s="38"/>
      <c r="F132" s="38"/>
      <c r="G132" s="38"/>
      <c r="H132" s="38"/>
      <c r="I132" s="38"/>
      <c r="J132" s="124" t="n">
        <f aca="false">ROUND(($J$123/30)*0.0427,0)/12</f>
        <v>0.416666666666667</v>
      </c>
    </row>
    <row r="133" customFormat="false" ht="14.65" hidden="false" customHeight="false" outlineLevel="0" collapsed="false">
      <c r="A133" s="74" t="s">
        <v>98</v>
      </c>
      <c r="B133" s="38" t="s">
        <v>137</v>
      </c>
      <c r="C133" s="38"/>
      <c r="D133" s="38"/>
      <c r="E133" s="38"/>
      <c r="F133" s="38"/>
      <c r="G133" s="38"/>
      <c r="H133" s="38"/>
      <c r="I133" s="38"/>
      <c r="J133" s="124" t="n">
        <f aca="false">ROUND(($J$123/30)*0.0355,0)/12</f>
        <v>0.333333333333333</v>
      </c>
    </row>
    <row r="134" customFormat="false" ht="14.65" hidden="false" customHeight="false" outlineLevel="0" collapsed="false">
      <c r="A134" s="74" t="s">
        <v>138</v>
      </c>
      <c r="B134" s="38" t="s">
        <v>139</v>
      </c>
      <c r="C134" s="38"/>
      <c r="D134" s="38"/>
      <c r="E134" s="38"/>
      <c r="F134" s="38"/>
      <c r="G134" s="38"/>
      <c r="H134" s="38"/>
      <c r="I134" s="38"/>
      <c r="J134" s="124" t="n">
        <f aca="false">ROUND(($J$123/30)*0.02,0)/12</f>
        <v>0.166666666666667</v>
      </c>
    </row>
    <row r="135" customFormat="false" ht="14.65" hidden="false" customHeight="false" outlineLevel="0" collapsed="false">
      <c r="A135" s="74" t="s">
        <v>140</v>
      </c>
      <c r="B135" s="38" t="s">
        <v>141</v>
      </c>
      <c r="C135" s="38"/>
      <c r="D135" s="38"/>
      <c r="E135" s="38"/>
      <c r="F135" s="38"/>
      <c r="G135" s="38"/>
      <c r="H135" s="38"/>
      <c r="I135" s="38"/>
      <c r="J135" s="124" t="n">
        <f aca="false">ROUND(($J$123/30)*0.004,0)/12</f>
        <v>0</v>
      </c>
    </row>
    <row r="136" customFormat="false" ht="14.65" hidden="false" customHeight="false" outlineLevel="0" collapsed="false">
      <c r="A136" s="74" t="s">
        <v>142</v>
      </c>
      <c r="B136" s="38" t="s">
        <v>143</v>
      </c>
      <c r="C136" s="38"/>
      <c r="D136" s="38"/>
      <c r="E136" s="38"/>
      <c r="F136" s="38"/>
      <c r="G136" s="38"/>
      <c r="H136" s="38"/>
      <c r="I136" s="38"/>
      <c r="J136" s="124" t="n">
        <f aca="false">ROUND(($J$123/30)*0.1997,0)/12</f>
        <v>1.91666666666667</v>
      </c>
    </row>
    <row r="137" customFormat="false" ht="15.15" hidden="false" customHeight="false" outlineLevel="0" collapsed="false">
      <c r="A137" s="74" t="s">
        <v>144</v>
      </c>
      <c r="B137" s="38" t="s">
        <v>145</v>
      </c>
      <c r="C137" s="38"/>
      <c r="D137" s="38"/>
      <c r="E137" s="38"/>
      <c r="F137" s="38"/>
      <c r="G137" s="38"/>
      <c r="H137" s="38"/>
      <c r="I137" s="38"/>
      <c r="J137" s="122" t="n">
        <f aca="false">ROUND(($J$123/30)*2.4753,0)/12</f>
        <v>23.3333333333333</v>
      </c>
    </row>
    <row r="138" customFormat="false" ht="14.65" hidden="false" customHeight="false" outlineLevel="0" collapsed="false">
      <c r="A138" s="74" t="s">
        <v>146</v>
      </c>
      <c r="B138" s="38" t="s">
        <v>147</v>
      </c>
      <c r="C138" s="38"/>
      <c r="D138" s="38"/>
      <c r="E138" s="38"/>
      <c r="F138" s="38"/>
      <c r="G138" s="38"/>
      <c r="H138" s="38"/>
      <c r="I138" s="38"/>
      <c r="J138" s="122" t="n">
        <f aca="false">ROUND(($J$123/30)*0.0098,0)/12</f>
        <v>0.0833333333333333</v>
      </c>
    </row>
    <row r="139" customFormat="false" ht="14.65" hidden="false" customHeight="false" outlineLevel="0" collapsed="false">
      <c r="A139" s="22" t="s">
        <v>79</v>
      </c>
      <c r="B139" s="22"/>
      <c r="C139" s="22"/>
      <c r="D139" s="22"/>
      <c r="E139" s="22"/>
      <c r="F139" s="22"/>
      <c r="G139" s="22"/>
      <c r="H139" s="22"/>
      <c r="I139" s="22"/>
      <c r="J139" s="114" t="n">
        <f aca="false">SUM(J126:J138)</f>
        <v>278.543333333333</v>
      </c>
    </row>
    <row r="140" customFormat="false" ht="26.95" hidden="false" customHeight="true" outlineLevel="0" collapsed="false">
      <c r="A140" s="118" t="s">
        <v>223</v>
      </c>
      <c r="B140" s="118"/>
      <c r="C140" s="118"/>
      <c r="D140" s="118"/>
      <c r="E140" s="118"/>
      <c r="F140" s="118"/>
      <c r="G140" s="118"/>
      <c r="H140" s="118"/>
      <c r="I140" s="118"/>
      <c r="J140" s="118"/>
    </row>
    <row r="141" customFormat="false" ht="14.65" hidden="false" customHeight="false" outlineLevel="0" collapsed="false">
      <c r="A141" s="77"/>
      <c r="B141" s="77"/>
      <c r="C141" s="77"/>
      <c r="D141" s="77"/>
      <c r="E141" s="77"/>
      <c r="F141" s="77"/>
      <c r="G141" s="77"/>
      <c r="H141" s="77"/>
      <c r="I141" s="77"/>
      <c r="J141" s="77"/>
    </row>
    <row r="142" customFormat="false" ht="15.15" hidden="false" customHeight="true" outlineLevel="0" collapsed="false">
      <c r="A142" s="7" t="s">
        <v>148</v>
      </c>
      <c r="B142" s="7"/>
      <c r="C142" s="7"/>
      <c r="D142" s="7"/>
      <c r="E142" s="7"/>
      <c r="F142" s="7"/>
      <c r="G142" s="7"/>
      <c r="H142" s="7"/>
      <c r="I142" s="7"/>
      <c r="J142" s="7"/>
    </row>
    <row r="143" customFormat="false" ht="15.15" hidden="false" customHeight="true" outlineLevel="0" collapsed="false">
      <c r="A143" s="47" t="n">
        <v>4</v>
      </c>
      <c r="B143" s="47" t="s">
        <v>149</v>
      </c>
      <c r="C143" s="47"/>
      <c r="D143" s="47"/>
      <c r="E143" s="47"/>
      <c r="F143" s="47"/>
      <c r="G143" s="47"/>
      <c r="H143" s="47"/>
      <c r="I143" s="47"/>
      <c r="J143" s="75" t="s">
        <v>75</v>
      </c>
    </row>
    <row r="144" customFormat="false" ht="15.15" hidden="false" customHeight="true" outlineLevel="0" collapsed="false">
      <c r="A144" s="92" t="s">
        <v>128</v>
      </c>
      <c r="B144" s="43" t="s">
        <v>129</v>
      </c>
      <c r="C144" s="43"/>
      <c r="D144" s="43"/>
      <c r="E144" s="43"/>
      <c r="F144" s="43"/>
      <c r="G144" s="43"/>
      <c r="H144" s="43"/>
      <c r="I144" s="43"/>
      <c r="J144" s="78" t="n">
        <f aca="false">J139</f>
        <v>278.543333333333</v>
      </c>
    </row>
    <row r="145" customFormat="false" ht="14.65" hidden="false" customHeight="false" outlineLevel="0" collapsed="false">
      <c r="A145" s="77"/>
      <c r="B145" s="77"/>
      <c r="C145" s="77"/>
      <c r="D145" s="77"/>
      <c r="E145" s="77"/>
      <c r="F145" s="77"/>
      <c r="G145" s="77"/>
      <c r="H145" s="77"/>
      <c r="I145" s="77"/>
      <c r="J145" s="77"/>
    </row>
    <row r="146" customFormat="false" ht="15.15" hidden="false" customHeight="true" outlineLevel="0" collapsed="false">
      <c r="A146" s="7" t="s">
        <v>150</v>
      </c>
      <c r="B146" s="7"/>
      <c r="C146" s="7"/>
      <c r="D146" s="7"/>
      <c r="E146" s="7"/>
      <c r="F146" s="7"/>
      <c r="G146" s="7"/>
      <c r="H146" s="7"/>
      <c r="I146" s="7"/>
      <c r="J146" s="7"/>
    </row>
    <row r="147" customFormat="false" ht="14.65" hidden="false" customHeight="false" outlineLevel="0" collapsed="false">
      <c r="A147" s="45" t="n">
        <v>5</v>
      </c>
      <c r="B147" s="45" t="s">
        <v>151</v>
      </c>
      <c r="C147" s="45"/>
      <c r="D147" s="45"/>
      <c r="E147" s="45"/>
      <c r="F147" s="45"/>
      <c r="G147" s="45"/>
      <c r="H147" s="45"/>
      <c r="I147" s="45"/>
      <c r="J147" s="45" t="s">
        <v>75</v>
      </c>
    </row>
    <row r="148" customFormat="false" ht="14.65" hidden="false" customHeight="false" outlineLevel="0" collapsed="false">
      <c r="A148" s="77" t="s">
        <v>6</v>
      </c>
      <c r="B148" s="58" t="s">
        <v>200</v>
      </c>
      <c r="C148" s="58"/>
      <c r="D148" s="58"/>
      <c r="E148" s="58"/>
      <c r="F148" s="58"/>
      <c r="G148" s="58"/>
      <c r="H148" s="58"/>
      <c r="I148" s="58"/>
      <c r="J148" s="115" t="n">
        <f aca="false">SUM(J64+J113+J120+J144)*0.0145</f>
        <v>53.2684506298333</v>
      </c>
    </row>
    <row r="149" customFormat="false" ht="15.15" hidden="false" customHeight="false" outlineLevel="0" collapsed="false">
      <c r="A149" s="77" t="s">
        <v>9</v>
      </c>
      <c r="B149" s="58" t="s">
        <v>153</v>
      </c>
      <c r="C149" s="58"/>
      <c r="D149" s="58"/>
      <c r="E149" s="58"/>
      <c r="F149" s="58"/>
      <c r="G149" s="58"/>
      <c r="H149" s="58"/>
      <c r="I149" s="58"/>
      <c r="J149" s="100" t="n">
        <f aca="false">SUM(J64+J113+J120+J144)*0.12</f>
        <v>440.84235004</v>
      </c>
    </row>
    <row r="150" customFormat="false" ht="15.15" hidden="false" customHeight="false" outlineLevel="0" collapsed="false">
      <c r="A150" s="77" t="s">
        <v>15</v>
      </c>
      <c r="B150" s="58" t="s">
        <v>154</v>
      </c>
      <c r="C150" s="58"/>
      <c r="D150" s="58"/>
      <c r="E150" s="58"/>
      <c r="F150" s="58"/>
      <c r="G150" s="58"/>
      <c r="H150" s="58"/>
      <c r="I150" s="58"/>
      <c r="J150" s="100" t="s">
        <v>155</v>
      </c>
    </row>
    <row r="151" customFormat="false" ht="15.15" hidden="false" customHeight="false" outlineLevel="0" collapsed="false">
      <c r="A151" s="22" t="s">
        <v>69</v>
      </c>
      <c r="B151" s="22"/>
      <c r="C151" s="22"/>
      <c r="D151" s="22"/>
      <c r="E151" s="22"/>
      <c r="F151" s="22"/>
      <c r="G151" s="22"/>
      <c r="H151" s="22"/>
      <c r="I151" s="22"/>
      <c r="J151" s="18" t="n">
        <f aca="false">SUM(J148:J150)</f>
        <v>494.110800669833</v>
      </c>
    </row>
    <row r="152" customFormat="false" ht="14.65" hidden="false" customHeight="false" outlineLevel="0" collapsed="false">
      <c r="A152" s="77"/>
      <c r="B152" s="77"/>
      <c r="C152" s="77"/>
      <c r="D152" s="77"/>
      <c r="E152" s="77"/>
      <c r="F152" s="77"/>
      <c r="G152" s="77"/>
      <c r="H152" s="77"/>
      <c r="I152" s="77"/>
      <c r="J152" s="77"/>
    </row>
    <row r="153" customFormat="false" ht="15.15" hidden="false" customHeight="true" outlineLevel="0" collapsed="false">
      <c r="A153" s="118" t="s">
        <v>201</v>
      </c>
      <c r="B153" s="118"/>
      <c r="C153" s="118"/>
      <c r="D153" s="118"/>
      <c r="E153" s="118"/>
      <c r="F153" s="118"/>
      <c r="G153" s="118"/>
      <c r="H153" s="118"/>
      <c r="I153" s="118"/>
      <c r="J153" s="118"/>
    </row>
    <row r="154" customFormat="false" ht="14.65" hidden="false" customHeight="false" outlineLevel="0" collapsed="false">
      <c r="A154" s="77"/>
      <c r="B154" s="77"/>
      <c r="C154" s="77"/>
      <c r="D154" s="77"/>
      <c r="E154" s="77"/>
      <c r="F154" s="77"/>
      <c r="G154" s="77"/>
      <c r="H154" s="77"/>
      <c r="I154" s="77"/>
      <c r="J154" s="77"/>
    </row>
    <row r="155" customFormat="false" ht="15.15" hidden="false" customHeight="true" outlineLevel="0" collapsed="false">
      <c r="A155" s="28" t="s">
        <v>156</v>
      </c>
      <c r="B155" s="28"/>
      <c r="C155" s="28"/>
      <c r="D155" s="28"/>
      <c r="E155" s="28"/>
      <c r="F155" s="28"/>
      <c r="G155" s="28"/>
      <c r="H155" s="28"/>
      <c r="I155" s="28"/>
      <c r="J155" s="28"/>
    </row>
    <row r="156" customFormat="false" ht="26.95" hidden="false" customHeight="false" outlineLevel="0" collapsed="false">
      <c r="A156" s="37" t="n">
        <v>6</v>
      </c>
      <c r="B156" s="37" t="s">
        <v>157</v>
      </c>
      <c r="C156" s="37"/>
      <c r="D156" s="37"/>
      <c r="E156" s="37"/>
      <c r="F156" s="37"/>
      <c r="G156" s="37"/>
      <c r="H156" s="37"/>
      <c r="I156" s="7" t="s">
        <v>83</v>
      </c>
      <c r="J156" s="76" t="s">
        <v>84</v>
      </c>
    </row>
    <row r="157" customFormat="false" ht="37.05" hidden="false" customHeight="true" outlineLevel="0" collapsed="false">
      <c r="A157" s="43" t="s">
        <v>158</v>
      </c>
      <c r="B157" s="43"/>
      <c r="C157" s="43"/>
      <c r="D157" s="43"/>
      <c r="E157" s="43"/>
      <c r="F157" s="43"/>
      <c r="G157" s="43"/>
      <c r="H157" s="43"/>
      <c r="I157" s="77" t="s">
        <v>105</v>
      </c>
      <c r="J157" s="78" t="n">
        <f aca="false">SUM(J64+J113+J120+J145+J151)</f>
        <v>3889.25371766983</v>
      </c>
    </row>
    <row r="158" customFormat="false" ht="14.65" hidden="false" customHeight="false" outlineLevel="0" collapsed="false">
      <c r="A158" s="19" t="s">
        <v>6</v>
      </c>
      <c r="B158" s="38" t="s">
        <v>159</v>
      </c>
      <c r="C158" s="38"/>
      <c r="D158" s="38"/>
      <c r="E158" s="38"/>
      <c r="F158" s="38"/>
      <c r="G158" s="38"/>
      <c r="H158" s="38"/>
      <c r="I158" s="109" t="n">
        <v>0.03</v>
      </c>
      <c r="J158" s="125"/>
    </row>
    <row r="159" customFormat="false" ht="14.65" hidden="false" customHeight="false" outlineLevel="0" collapsed="false">
      <c r="A159" s="19" t="s">
        <v>9</v>
      </c>
      <c r="B159" s="38" t="s">
        <v>160</v>
      </c>
      <c r="C159" s="38"/>
      <c r="D159" s="38"/>
      <c r="E159" s="38"/>
      <c r="F159" s="38"/>
      <c r="G159" s="38"/>
      <c r="H159" s="38"/>
      <c r="I159" s="109" t="n">
        <v>0.0679</v>
      </c>
      <c r="J159" s="125"/>
    </row>
    <row r="160" customFormat="false" ht="14.65" hidden="false" customHeight="false" outlineLevel="0" collapsed="false">
      <c r="A160" s="19" t="s">
        <v>12</v>
      </c>
      <c r="B160" s="38" t="s">
        <v>161</v>
      </c>
      <c r="C160" s="38"/>
      <c r="D160" s="38"/>
      <c r="E160" s="38"/>
      <c r="F160" s="38"/>
      <c r="G160" s="38"/>
      <c r="H160" s="38"/>
      <c r="I160" s="126" t="s">
        <v>105</v>
      </c>
      <c r="J160" s="127"/>
    </row>
    <row r="161" customFormat="false" ht="14.65" hidden="false" customHeight="false" outlineLevel="0" collapsed="false">
      <c r="A161" s="19"/>
      <c r="B161" s="38" t="s">
        <v>162</v>
      </c>
      <c r="C161" s="38"/>
      <c r="D161" s="38"/>
      <c r="E161" s="38"/>
      <c r="F161" s="38"/>
      <c r="G161" s="38"/>
      <c r="H161" s="38"/>
      <c r="I161" s="126" t="s">
        <v>105</v>
      </c>
      <c r="J161" s="127"/>
    </row>
    <row r="162" customFormat="false" ht="15.15" hidden="false" customHeight="false" outlineLevel="0" collapsed="false">
      <c r="A162" s="19"/>
      <c r="B162" s="38" t="s">
        <v>163</v>
      </c>
      <c r="C162" s="38"/>
      <c r="D162" s="38"/>
      <c r="E162" s="38"/>
      <c r="F162" s="38"/>
      <c r="G162" s="38"/>
      <c r="H162" s="38"/>
      <c r="I162" s="128" t="n">
        <v>0.076</v>
      </c>
      <c r="J162" s="125"/>
    </row>
    <row r="163" customFormat="false" ht="15.15" hidden="false" customHeight="false" outlineLevel="0" collapsed="false">
      <c r="A163" s="19"/>
      <c r="B163" s="38" t="s">
        <v>164</v>
      </c>
      <c r="C163" s="38"/>
      <c r="D163" s="38"/>
      <c r="E163" s="38"/>
      <c r="F163" s="38"/>
      <c r="G163" s="38"/>
      <c r="H163" s="38"/>
      <c r="I163" s="128" t="n">
        <v>0.0165</v>
      </c>
      <c r="J163" s="125"/>
    </row>
    <row r="164" customFormat="false" ht="26.1" hidden="false" customHeight="true" outlineLevel="0" collapsed="false">
      <c r="A164" s="19"/>
      <c r="B164" s="40" t="s">
        <v>165</v>
      </c>
      <c r="C164" s="40"/>
      <c r="D164" s="40"/>
      <c r="E164" s="40"/>
      <c r="F164" s="40"/>
      <c r="G164" s="40"/>
      <c r="H164" s="40"/>
      <c r="I164" s="129" t="s">
        <v>105</v>
      </c>
      <c r="J164" s="127"/>
    </row>
    <row r="165" customFormat="false" ht="26.1" hidden="false" customHeight="true" outlineLevel="0" collapsed="false">
      <c r="A165" s="19"/>
      <c r="B165" s="40" t="s">
        <v>166</v>
      </c>
      <c r="C165" s="40"/>
      <c r="D165" s="40"/>
      <c r="E165" s="40"/>
      <c r="F165" s="40"/>
      <c r="G165" s="40"/>
      <c r="H165" s="40"/>
      <c r="I165" s="129" t="s">
        <v>105</v>
      </c>
      <c r="J165" s="127"/>
    </row>
    <row r="166" customFormat="false" ht="15.15" hidden="false" customHeight="false" outlineLevel="0" collapsed="false">
      <c r="A166" s="19"/>
      <c r="B166" s="38" t="s">
        <v>167</v>
      </c>
      <c r="C166" s="38"/>
      <c r="D166" s="38"/>
      <c r="E166" s="38"/>
      <c r="F166" s="38"/>
      <c r="G166" s="38"/>
      <c r="H166" s="38"/>
      <c r="I166" s="129" t="s">
        <v>105</v>
      </c>
      <c r="J166" s="127"/>
    </row>
    <row r="167" customFormat="false" ht="15.15" hidden="false" customHeight="false" outlineLevel="0" collapsed="false">
      <c r="A167" s="19"/>
      <c r="B167" s="38" t="s">
        <v>168</v>
      </c>
      <c r="C167" s="38"/>
      <c r="D167" s="38"/>
      <c r="E167" s="38"/>
      <c r="F167" s="38"/>
      <c r="G167" s="38"/>
      <c r="H167" s="38"/>
      <c r="I167" s="129" t="s">
        <v>105</v>
      </c>
      <c r="J167" s="127"/>
    </row>
    <row r="168" customFormat="false" ht="15.15" hidden="false" customHeight="false" outlineLevel="0" collapsed="false">
      <c r="A168" s="19"/>
      <c r="B168" s="38" t="s">
        <v>169</v>
      </c>
      <c r="C168" s="38"/>
      <c r="D168" s="38"/>
      <c r="E168" s="38"/>
      <c r="F168" s="38"/>
      <c r="G168" s="38"/>
      <c r="H168" s="38"/>
      <c r="I168" s="128" t="n">
        <v>0.05</v>
      </c>
      <c r="J168" s="125"/>
    </row>
    <row r="169" customFormat="false" ht="26.95" hidden="false" customHeight="true" outlineLevel="0" collapsed="false">
      <c r="A169" s="84" t="s">
        <v>170</v>
      </c>
      <c r="B169" s="84"/>
      <c r="C169" s="84"/>
      <c r="D169" s="84"/>
      <c r="E169" s="84"/>
      <c r="F169" s="84"/>
      <c r="G169" s="84"/>
      <c r="H169" s="84"/>
      <c r="I169" s="84"/>
      <c r="J169" s="114" t="n">
        <f aca="false">0.3045*J157</f>
        <v>1184.27775703046</v>
      </c>
    </row>
    <row r="170" customFormat="false" ht="14.65" hidden="false" customHeight="false" outlineLevel="0" collapsed="false">
      <c r="A170" s="77"/>
      <c r="B170" s="77"/>
      <c r="C170" s="77"/>
      <c r="D170" s="77"/>
      <c r="E170" s="77"/>
      <c r="F170" s="77"/>
      <c r="G170" s="77"/>
      <c r="H170" s="77"/>
      <c r="I170" s="77"/>
      <c r="J170" s="77"/>
    </row>
    <row r="171" customFormat="false" ht="14.65" hidden="false" customHeight="false" outlineLevel="0" collapsed="false">
      <c r="A171" s="77"/>
      <c r="B171" s="77"/>
      <c r="C171" s="77"/>
      <c r="D171" s="77"/>
      <c r="E171" s="77"/>
      <c r="F171" s="77"/>
      <c r="G171" s="77"/>
      <c r="H171" s="77"/>
      <c r="I171" s="77"/>
      <c r="J171" s="77"/>
    </row>
    <row r="172" customFormat="false" ht="14.65" hidden="false" customHeight="false" outlineLevel="0" collapsed="false">
      <c r="A172" s="77"/>
      <c r="B172" s="77"/>
      <c r="C172" s="77"/>
      <c r="D172" s="77"/>
      <c r="E172" s="77"/>
      <c r="F172" s="77"/>
      <c r="G172" s="77"/>
      <c r="H172" s="77"/>
      <c r="I172" s="77"/>
      <c r="J172" s="77"/>
    </row>
    <row r="173" customFormat="false" ht="15.15" hidden="false" customHeight="true" outlineLevel="0" collapsed="false">
      <c r="A173" s="85" t="s">
        <v>171</v>
      </c>
      <c r="B173" s="85"/>
      <c r="C173" s="85"/>
      <c r="D173" s="85"/>
      <c r="E173" s="85"/>
      <c r="F173" s="85"/>
      <c r="G173" s="85"/>
      <c r="H173" s="85"/>
      <c r="I173" s="85"/>
      <c r="J173" s="85"/>
    </row>
    <row r="174" customFormat="false" ht="15.15" hidden="false" customHeight="true" outlineLevel="0" collapsed="false">
      <c r="A174" s="86" t="s">
        <v>172</v>
      </c>
      <c r="B174" s="86"/>
      <c r="C174" s="86"/>
      <c r="D174" s="86"/>
      <c r="E174" s="86"/>
      <c r="F174" s="86"/>
      <c r="G174" s="86"/>
      <c r="H174" s="86"/>
      <c r="I174" s="86"/>
      <c r="J174" s="7" t="s">
        <v>75</v>
      </c>
    </row>
    <row r="175" customFormat="false" ht="15.15" hidden="false" customHeight="true" outlineLevel="0" collapsed="false">
      <c r="A175" s="130" t="s">
        <v>6</v>
      </c>
      <c r="B175" s="131" t="s">
        <v>173</v>
      </c>
      <c r="C175" s="131"/>
      <c r="D175" s="131"/>
      <c r="E175" s="131"/>
      <c r="F175" s="131"/>
      <c r="G175" s="131"/>
      <c r="H175" s="131"/>
      <c r="I175" s="131"/>
      <c r="J175" s="100" t="n">
        <f aca="false">J64</f>
        <v>1534.89</v>
      </c>
    </row>
    <row r="176" customFormat="false" ht="15.15" hidden="false" customHeight="true" outlineLevel="0" collapsed="false">
      <c r="A176" s="130" t="s">
        <v>9</v>
      </c>
      <c r="B176" s="131" t="s">
        <v>71</v>
      </c>
      <c r="C176" s="131"/>
      <c r="D176" s="131"/>
      <c r="E176" s="131"/>
      <c r="F176" s="131"/>
      <c r="G176" s="131"/>
      <c r="H176" s="131"/>
      <c r="I176" s="131"/>
      <c r="J176" s="100" t="n">
        <f aca="false">J113</f>
        <v>1614.045337</v>
      </c>
    </row>
    <row r="177" customFormat="false" ht="15.15" hidden="false" customHeight="true" outlineLevel="0" collapsed="false">
      <c r="A177" s="130" t="s">
        <v>12</v>
      </c>
      <c r="B177" s="131" t="s">
        <v>174</v>
      </c>
      <c r="C177" s="131"/>
      <c r="D177" s="131"/>
      <c r="E177" s="131"/>
      <c r="F177" s="131"/>
      <c r="G177" s="131"/>
      <c r="H177" s="131"/>
      <c r="I177" s="131"/>
      <c r="J177" s="100" t="n">
        <f aca="false">J120</f>
        <v>246.20758</v>
      </c>
    </row>
    <row r="178" customFormat="false" ht="15.15" hidden="false" customHeight="true" outlineLevel="0" collapsed="false">
      <c r="A178" s="130" t="s">
        <v>15</v>
      </c>
      <c r="B178" s="131" t="s">
        <v>175</v>
      </c>
      <c r="C178" s="131"/>
      <c r="D178" s="131"/>
      <c r="E178" s="131"/>
      <c r="F178" s="131"/>
      <c r="G178" s="131"/>
      <c r="H178" s="131"/>
      <c r="I178" s="131"/>
      <c r="J178" s="100" t="n">
        <f aca="false">J139</f>
        <v>278.543333333333</v>
      </c>
    </row>
    <row r="179" customFormat="false" ht="15.15" hidden="false" customHeight="true" outlineLevel="0" collapsed="false">
      <c r="A179" s="130" t="s">
        <v>91</v>
      </c>
      <c r="B179" s="131" t="s">
        <v>176</v>
      </c>
      <c r="C179" s="131"/>
      <c r="D179" s="131"/>
      <c r="E179" s="131"/>
      <c r="F179" s="131"/>
      <c r="G179" s="131"/>
      <c r="H179" s="131"/>
      <c r="I179" s="131"/>
      <c r="J179" s="100" t="n">
        <f aca="false">J151</f>
        <v>494.110800669833</v>
      </c>
    </row>
    <row r="180" customFormat="false" ht="15.15" hidden="false" customHeight="true" outlineLevel="0" collapsed="false">
      <c r="A180" s="132" t="s">
        <v>177</v>
      </c>
      <c r="B180" s="132"/>
      <c r="C180" s="132"/>
      <c r="D180" s="132"/>
      <c r="E180" s="132"/>
      <c r="F180" s="132"/>
      <c r="G180" s="132"/>
      <c r="H180" s="132"/>
      <c r="I180" s="132"/>
      <c r="J180" s="18" t="n">
        <f aca="false">SUM(J175:J179)</f>
        <v>4167.79705100317</v>
      </c>
    </row>
    <row r="181" customFormat="false" ht="15.15" hidden="false" customHeight="true" outlineLevel="0" collapsed="false">
      <c r="A181" s="130" t="s">
        <v>93</v>
      </c>
      <c r="B181" s="131" t="s">
        <v>178</v>
      </c>
      <c r="C181" s="131"/>
      <c r="D181" s="131"/>
      <c r="E181" s="131"/>
      <c r="F181" s="131"/>
      <c r="G181" s="131"/>
      <c r="H181" s="131"/>
      <c r="I181" s="131"/>
      <c r="J181" s="100" t="n">
        <f aca="false">J169</f>
        <v>1184.27775703046</v>
      </c>
    </row>
    <row r="182" customFormat="false" ht="15.15" hidden="false" customHeight="true" outlineLevel="0" collapsed="false">
      <c r="A182" s="132" t="s">
        <v>179</v>
      </c>
      <c r="B182" s="132"/>
      <c r="C182" s="132"/>
      <c r="D182" s="132"/>
      <c r="E182" s="132"/>
      <c r="F182" s="132"/>
      <c r="G182" s="132"/>
      <c r="H182" s="132"/>
      <c r="I182" s="132"/>
      <c r="J182" s="18" t="n">
        <f aca="false">SUM(J180:J181)</f>
        <v>5352.07480803363</v>
      </c>
    </row>
    <row r="183" customFormat="false" ht="15.15" hidden="false" customHeight="true" outlineLevel="0" collapsed="false">
      <c r="A183" s="93" t="s">
        <v>180</v>
      </c>
      <c r="B183" s="93"/>
      <c r="C183" s="93"/>
      <c r="D183" s="93"/>
      <c r="E183" s="93"/>
      <c r="F183" s="93"/>
      <c r="G183" s="93"/>
      <c r="H183" s="93"/>
      <c r="I183" s="133" t="n">
        <f aca="false">J182</f>
        <v>5352.07480803363</v>
      </c>
      <c r="J183" s="133"/>
    </row>
    <row r="184" customFormat="false" ht="15.15" hidden="false" customHeight="true" outlineLevel="0" collapsed="false">
      <c r="A184" s="92" t="s">
        <v>181</v>
      </c>
      <c r="B184" s="92"/>
      <c r="C184" s="92"/>
      <c r="D184" s="92"/>
      <c r="E184" s="92"/>
      <c r="F184" s="92"/>
      <c r="G184" s="92"/>
      <c r="H184" s="92"/>
      <c r="I184" s="92"/>
      <c r="J184" s="92"/>
    </row>
    <row r="185" customFormat="false" ht="15.15" hidden="false" customHeight="true" outlineLevel="0" collapsed="false">
      <c r="A185" s="93" t="s">
        <v>182</v>
      </c>
      <c r="B185" s="93"/>
      <c r="C185" s="93"/>
      <c r="D185" s="93"/>
      <c r="E185" s="93"/>
      <c r="F185" s="93"/>
      <c r="G185" s="93"/>
      <c r="H185" s="93"/>
      <c r="I185" s="94" t="n">
        <v>12</v>
      </c>
      <c r="J185" s="94"/>
    </row>
    <row r="186" customFormat="false" ht="14.65" hidden="false" customHeight="false" outlineLevel="0" collapsed="false">
      <c r="A186" s="92"/>
      <c r="B186" s="92"/>
      <c r="C186" s="92"/>
      <c r="D186" s="92"/>
      <c r="E186" s="92"/>
      <c r="F186" s="92"/>
      <c r="G186" s="92"/>
      <c r="H186" s="92"/>
      <c r="I186" s="92"/>
      <c r="J186" s="92"/>
    </row>
    <row r="187" customFormat="false" ht="14.65" hidden="false" customHeight="true" outlineLevel="0" collapsed="false">
      <c r="A187" s="96" t="s">
        <v>183</v>
      </c>
      <c r="B187" s="96"/>
      <c r="C187" s="96"/>
      <c r="D187" s="96"/>
      <c r="E187" s="96"/>
      <c r="F187" s="96"/>
      <c r="G187" s="96"/>
      <c r="H187" s="96"/>
      <c r="I187" s="18" t="n">
        <f aca="false">5352.07*12</f>
        <v>64224.84</v>
      </c>
      <c r="J187" s="18"/>
    </row>
    <row r="188" customFormat="false" ht="14.65" hidden="false" customHeight="false" outlineLevel="0" collapsed="false">
      <c r="A188" s="92"/>
      <c r="B188" s="92"/>
      <c r="C188" s="92"/>
      <c r="D188" s="92"/>
      <c r="E188" s="92"/>
      <c r="F188" s="92"/>
      <c r="G188" s="92"/>
      <c r="H188" s="92"/>
      <c r="I188" s="92"/>
      <c r="J188" s="92"/>
    </row>
    <row r="189" customFormat="false" ht="14.65" hidden="false" customHeight="false" outlineLevel="0" collapsed="false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customFormat="false" ht="14.65" hidden="false" customHeight="false" outlineLevel="0" collapsed="false">
      <c r="A190" s="134" t="s">
        <v>184</v>
      </c>
      <c r="B190" s="134"/>
      <c r="C190" s="134"/>
      <c r="D190" s="134"/>
      <c r="E190" s="134"/>
      <c r="F190" s="134"/>
      <c r="G190" s="134" t="s">
        <v>185</v>
      </c>
      <c r="H190" s="134"/>
      <c r="I190" s="134"/>
      <c r="J190" s="134"/>
    </row>
    <row r="191" customFormat="false" ht="14.65" hidden="false" customHeight="false" outlineLevel="0" collapsed="false">
      <c r="A191" s="101" t="s">
        <v>186</v>
      </c>
      <c r="B191" s="101"/>
      <c r="C191" s="101"/>
      <c r="D191" s="101"/>
      <c r="E191" s="101"/>
      <c r="F191" s="101"/>
      <c r="G191" s="156" t="n">
        <v>1</v>
      </c>
      <c r="H191" s="156"/>
      <c r="I191" s="156"/>
      <c r="J191" s="156"/>
    </row>
    <row r="192" customFormat="false" ht="14.65" hidden="false" customHeight="false" outlineLevel="0" collapsed="false">
      <c r="A192" s="92"/>
      <c r="B192" s="92"/>
      <c r="C192" s="92"/>
      <c r="D192" s="92"/>
      <c r="E192" s="92"/>
      <c r="F192" s="92"/>
      <c r="G192" s="92"/>
      <c r="H192" s="92"/>
      <c r="I192" s="92"/>
      <c r="J192" s="92"/>
    </row>
  </sheetData>
  <mergeCells count="239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I62"/>
    <mergeCell ref="B63:H63"/>
    <mergeCell ref="A64:I64"/>
    <mergeCell ref="A65:J65"/>
    <mergeCell ref="A66:J66"/>
    <mergeCell ref="A67:J67"/>
    <mergeCell ref="A68:J68"/>
    <mergeCell ref="A69:J69"/>
    <mergeCell ref="B70:I70"/>
    <mergeCell ref="B71:H71"/>
    <mergeCell ref="B72:H72"/>
    <mergeCell ref="B73:H73"/>
    <mergeCell ref="A74:I74"/>
    <mergeCell ref="A75:J75"/>
    <mergeCell ref="A76:J76"/>
    <mergeCell ref="A77:J77"/>
    <mergeCell ref="B78:H78"/>
    <mergeCell ref="B79:H79"/>
    <mergeCell ref="B80:H80"/>
    <mergeCell ref="B81:D81"/>
    <mergeCell ref="B82:H82"/>
    <mergeCell ref="B83:H83"/>
    <mergeCell ref="B84:H84"/>
    <mergeCell ref="B85:H85"/>
    <mergeCell ref="B86:H86"/>
    <mergeCell ref="B87:H87"/>
    <mergeCell ref="A88:H88"/>
    <mergeCell ref="A89:J89"/>
    <mergeCell ref="A90:J90"/>
    <mergeCell ref="A91:J91"/>
    <mergeCell ref="B92:I92"/>
    <mergeCell ref="B93:I93"/>
    <mergeCell ref="B94:H94"/>
    <mergeCell ref="B95:H95"/>
    <mergeCell ref="B96:H96"/>
    <mergeCell ref="B97:I97"/>
    <mergeCell ref="B98:H98"/>
    <mergeCell ref="B99:H99"/>
    <mergeCell ref="B100:I100"/>
    <mergeCell ref="B101:I101"/>
    <mergeCell ref="B102:I102"/>
    <mergeCell ref="B103:I103"/>
    <mergeCell ref="A104:I104"/>
    <mergeCell ref="A105:J105"/>
    <mergeCell ref="A106:J106"/>
    <mergeCell ref="A107:J107"/>
    <mergeCell ref="A108:J108"/>
    <mergeCell ref="B109:I109"/>
    <mergeCell ref="B110:I110"/>
    <mergeCell ref="B111:I111"/>
    <mergeCell ref="B112:I112"/>
    <mergeCell ref="A113:I113"/>
    <mergeCell ref="A114:J114"/>
    <mergeCell ref="A115:J115"/>
    <mergeCell ref="B116:I116"/>
    <mergeCell ref="B117:I117"/>
    <mergeCell ref="B118:I118"/>
    <mergeCell ref="B119:I119"/>
    <mergeCell ref="A120:I120"/>
    <mergeCell ref="A121:J121"/>
    <mergeCell ref="A122:J122"/>
    <mergeCell ref="A123:I123"/>
    <mergeCell ref="A124:J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A139:I139"/>
    <mergeCell ref="A140:J140"/>
    <mergeCell ref="A141:J141"/>
    <mergeCell ref="A142:J142"/>
    <mergeCell ref="B143:I143"/>
    <mergeCell ref="B144:I144"/>
    <mergeCell ref="A145:J145"/>
    <mergeCell ref="A146:J146"/>
    <mergeCell ref="B147:I147"/>
    <mergeCell ref="B148:I148"/>
    <mergeCell ref="B149:I149"/>
    <mergeCell ref="B150:I150"/>
    <mergeCell ref="A151:I151"/>
    <mergeCell ref="A152:J152"/>
    <mergeCell ref="A153:J153"/>
    <mergeCell ref="A154:J154"/>
    <mergeCell ref="A155:J155"/>
    <mergeCell ref="B156:H156"/>
    <mergeCell ref="A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A169:I169"/>
    <mergeCell ref="A170:J170"/>
    <mergeCell ref="A171:J171"/>
    <mergeCell ref="A172:J172"/>
    <mergeCell ref="A173:J173"/>
    <mergeCell ref="A174:I174"/>
    <mergeCell ref="B175:I175"/>
    <mergeCell ref="B176:I176"/>
    <mergeCell ref="B177:I177"/>
    <mergeCell ref="B178:I178"/>
    <mergeCell ref="B179:I179"/>
    <mergeCell ref="A180:I180"/>
    <mergeCell ref="B181:I181"/>
    <mergeCell ref="A182:I182"/>
    <mergeCell ref="A183:H183"/>
    <mergeCell ref="I183:J183"/>
    <mergeCell ref="A184:J184"/>
    <mergeCell ref="A185:H185"/>
    <mergeCell ref="I185:J185"/>
    <mergeCell ref="A186:J186"/>
    <mergeCell ref="A187:H187"/>
    <mergeCell ref="I187:J187"/>
    <mergeCell ref="A188:J188"/>
    <mergeCell ref="A189:J189"/>
    <mergeCell ref="A190:F190"/>
    <mergeCell ref="G190:J190"/>
    <mergeCell ref="A191:F191"/>
    <mergeCell ref="G191:J191"/>
    <mergeCell ref="A192:J192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8"/>
  <sheetViews>
    <sheetView showFormulas="false" showGridLines="true" showRowColHeaders="true" showZeros="true" rightToLeft="false" tabSelected="false" showOutlineSymbols="true" defaultGridColor="true" view="normal" topLeftCell="A163" colorId="64" zoomScale="100" zoomScaleNormal="100" zoomScalePageLayoutView="100" workbookViewId="0">
      <selection pane="topLeft" activeCell="I184" activeCellId="0" sqref="I184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5.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224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14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3" t="n">
        <v>0</v>
      </c>
      <c r="J13" s="13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3" t="n">
        <v>114</v>
      </c>
      <c r="J14" s="13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3" t="n">
        <v>0</v>
      </c>
      <c r="J15" s="13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3" t="n">
        <v>0</v>
      </c>
      <c r="J16" s="13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3" t="n">
        <v>0</v>
      </c>
      <c r="J17" s="13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3" t="n">
        <v>0</v>
      </c>
      <c r="J18" s="13"/>
    </row>
    <row r="19" customFormat="false" ht="16" hidden="false" customHeight="true" outlineLevel="0" collapsed="false">
      <c r="A19" s="14" t="s">
        <v>203</v>
      </c>
      <c r="B19" s="14"/>
      <c r="C19" s="14"/>
      <c r="D19" s="14"/>
      <c r="E19" s="14"/>
      <c r="F19" s="14"/>
      <c r="G19" s="15" t="s">
        <v>22</v>
      </c>
      <c r="H19" s="15"/>
      <c r="I19" s="16" t="n">
        <v>13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127</v>
      </c>
      <c r="J20" s="18"/>
    </row>
    <row r="21" customFormat="false" ht="14.65" hidden="false" customHeight="false" outlineLevel="0" collapsed="false">
      <c r="A21" s="77"/>
      <c r="B21" s="77"/>
      <c r="C21" s="77"/>
      <c r="D21" s="77"/>
      <c r="E21" s="77"/>
      <c r="F21" s="77"/>
      <c r="G21" s="77"/>
      <c r="H21" s="77"/>
      <c r="I21" s="77"/>
      <c r="J21" s="77"/>
    </row>
    <row r="22" customFormat="false" ht="15.15" hidden="false" customHeight="true" outlineLevel="0" collapsed="false">
      <c r="A22" s="14" t="s">
        <v>33</v>
      </c>
      <c r="B22" s="14"/>
      <c r="C22" s="14"/>
      <c r="D22" s="14"/>
      <c r="E22" s="14"/>
      <c r="F22" s="14"/>
      <c r="G22" s="14"/>
      <c r="H22" s="15" t="s">
        <v>22</v>
      </c>
      <c r="I22" s="15"/>
      <c r="J22" s="20" t="n">
        <v>694</v>
      </c>
    </row>
    <row r="23" customFormat="false" ht="15.15" hidden="false" customHeight="true" outlineLevel="0" collapsed="false">
      <c r="A23" s="14" t="s">
        <v>34</v>
      </c>
      <c r="B23" s="14"/>
      <c r="C23" s="14"/>
      <c r="D23" s="14"/>
      <c r="E23" s="14"/>
      <c r="F23" s="14"/>
      <c r="G23" s="14"/>
      <c r="H23" s="102" t="s">
        <v>22</v>
      </c>
      <c r="I23" s="102"/>
      <c r="J23" s="20" t="n">
        <v>206.29</v>
      </c>
    </row>
    <row r="24" customFormat="false" ht="15.15" hidden="false" customHeight="true" outlineLevel="0" collapsed="false">
      <c r="A24" s="14" t="s">
        <v>35</v>
      </c>
      <c r="B24" s="14"/>
      <c r="C24" s="14"/>
      <c r="D24" s="14"/>
      <c r="E24" s="14"/>
      <c r="F24" s="14"/>
      <c r="G24" s="14"/>
      <c r="H24" s="15" t="s">
        <v>22</v>
      </c>
      <c r="I24" s="15"/>
      <c r="J24" s="20" t="n">
        <v>243.15</v>
      </c>
    </row>
    <row r="25" customFormat="false" ht="15.15" hidden="false" customHeight="true" outlineLevel="0" collapsed="false">
      <c r="A25" s="14" t="s">
        <v>36</v>
      </c>
      <c r="B25" s="14"/>
      <c r="C25" s="14"/>
      <c r="D25" s="14"/>
      <c r="E25" s="14"/>
      <c r="F25" s="14"/>
      <c r="G25" s="14"/>
      <c r="H25" s="102" t="s">
        <v>22</v>
      </c>
      <c r="I25" s="102"/>
      <c r="J25" s="20" t="n">
        <v>0</v>
      </c>
    </row>
    <row r="26" customFormat="false" ht="15.15" hidden="false" customHeight="true" outlineLevel="0" collapsed="false">
      <c r="A26" s="14" t="s">
        <v>37</v>
      </c>
      <c r="B26" s="14"/>
      <c r="C26" s="14"/>
      <c r="D26" s="14"/>
      <c r="E26" s="14"/>
      <c r="F26" s="14"/>
      <c r="G26" s="14"/>
      <c r="H26" s="102" t="s">
        <v>22</v>
      </c>
      <c r="I26" s="102"/>
      <c r="J26" s="20" t="n">
        <v>0</v>
      </c>
    </row>
    <row r="27" customFormat="false" ht="15.15" hidden="false" customHeight="true" outlineLevel="0" collapsed="false">
      <c r="A27" s="14" t="s">
        <v>38</v>
      </c>
      <c r="B27" s="14"/>
      <c r="C27" s="14"/>
      <c r="D27" s="14"/>
      <c r="E27" s="14"/>
      <c r="F27" s="14"/>
      <c r="G27" s="14"/>
      <c r="H27" s="15" t="s">
        <v>22</v>
      </c>
      <c r="I27" s="15"/>
      <c r="J27" s="20" t="n">
        <v>0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ROUND(J22+J23+J24+J25+J26+J27,2)</f>
        <v>1143.44</v>
      </c>
    </row>
    <row r="29" customFormat="false" ht="14.6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100" t="n">
        <v>0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100" t="n">
        <v>23.35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100" t="n">
        <v>23.32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46.67</v>
      </c>
    </row>
    <row r="34" customFormat="false" ht="14.65" hidden="false" customHeight="false" outlineLevel="0" collapsed="false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s">
        <v>155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str">
        <f aca="false">J35</f>
        <v>0.00</v>
      </c>
    </row>
    <row r="37" customFormat="false" ht="14.65" hidden="false" customHeight="false" outlineLevel="0" collapsed="false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ROUND(I20+J28+J33,2)</f>
        <v>1317.11</v>
      </c>
    </row>
    <row r="45" customFormat="false" ht="14.65" hidden="false" customHeight="false" outlineLevel="0" collapsed="false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customFormat="false" ht="14.65" hidden="false" customHeight="false" outlineLevel="0" collapsed="false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2" t="n">
        <v>1</v>
      </c>
      <c r="B50" s="5" t="s">
        <v>53</v>
      </c>
      <c r="C50" s="5"/>
      <c r="D50" s="5"/>
      <c r="E50" s="5"/>
      <c r="F50" s="5"/>
      <c r="G50" s="5"/>
      <c r="H50" s="29" t="s">
        <v>204</v>
      </c>
      <c r="I50" s="29"/>
      <c r="J50" s="29"/>
    </row>
    <row r="51" customFormat="false" ht="15.15" hidden="false" customHeight="true" outlineLevel="0" collapsed="false">
      <c r="A51" s="2" t="n">
        <v>2</v>
      </c>
      <c r="B51" s="5" t="s">
        <v>55</v>
      </c>
      <c r="C51" s="5"/>
      <c r="D51" s="5"/>
      <c r="E51" s="5"/>
      <c r="F51" s="5"/>
      <c r="G51" s="5"/>
      <c r="H51" s="29" t="n">
        <v>5143</v>
      </c>
      <c r="I51" s="29"/>
      <c r="J51" s="29"/>
    </row>
    <row r="52" customFormat="false" ht="15.15" hidden="false" customHeight="true" outlineLevel="0" collapsed="false">
      <c r="A52" s="2" t="n">
        <v>3</v>
      </c>
      <c r="B52" s="5" t="s">
        <v>56</v>
      </c>
      <c r="C52" s="5"/>
      <c r="D52" s="5"/>
      <c r="E52" s="5"/>
      <c r="F52" s="5"/>
      <c r="G52" s="5"/>
      <c r="H52" s="29" t="n">
        <v>1096.35</v>
      </c>
      <c r="I52" s="29"/>
      <c r="J52" s="29"/>
    </row>
    <row r="53" customFormat="false" ht="15.15" hidden="false" customHeight="true" outlineLevel="0" collapsed="false">
      <c r="A53" s="2" t="n">
        <v>4</v>
      </c>
      <c r="B53" s="5" t="s">
        <v>57</v>
      </c>
      <c r="C53" s="5"/>
      <c r="D53" s="5"/>
      <c r="E53" s="5"/>
      <c r="F53" s="5"/>
      <c r="G53" s="5"/>
      <c r="H53" s="29" t="s">
        <v>58</v>
      </c>
      <c r="I53" s="29"/>
      <c r="J53" s="29"/>
    </row>
    <row r="54" customFormat="false" ht="15.15" hidden="false" customHeight="true" outlineLevel="0" collapsed="false">
      <c r="A54" s="2" t="n">
        <v>5</v>
      </c>
      <c r="B54" s="5" t="s">
        <v>59</v>
      </c>
      <c r="C54" s="5"/>
      <c r="D54" s="5"/>
      <c r="E54" s="5"/>
      <c r="F54" s="5"/>
      <c r="G54" s="5"/>
      <c r="H54" s="29" t="s">
        <v>189</v>
      </c>
      <c r="I54" s="29"/>
      <c r="J54" s="29"/>
    </row>
    <row r="55" customFormat="false" ht="14.65" hidden="false" customHeight="false" outlineLevel="0" collapsed="false">
      <c r="A55" s="99"/>
      <c r="B55" s="99"/>
      <c r="C55" s="99"/>
      <c r="D55" s="99"/>
      <c r="E55" s="99"/>
      <c r="F55" s="99"/>
      <c r="G55" s="99"/>
      <c r="H55" s="99"/>
      <c r="I55" s="99"/>
      <c r="J55" s="9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0.4</v>
      </c>
      <c r="J62" s="32" t="n">
        <f aca="false">ROUND(I62*J61,2)</f>
        <v>438.54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1534.89</v>
      </c>
    </row>
    <row r="64" customFormat="false" ht="14.65" hidden="false" customHeight="false" outlineLevel="0" collapsed="false">
      <c r="A64" s="99"/>
      <c r="B64" s="99"/>
      <c r="C64" s="99"/>
      <c r="D64" s="99"/>
      <c r="E64" s="99"/>
      <c r="F64" s="99"/>
      <c r="G64" s="99"/>
      <c r="H64" s="99"/>
      <c r="I64" s="99"/>
      <c r="J64" s="9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99"/>
      <c r="B66" s="99"/>
      <c r="C66" s="99"/>
      <c r="D66" s="99"/>
      <c r="E66" s="99"/>
      <c r="F66" s="99"/>
      <c r="G66" s="99"/>
      <c r="H66" s="99"/>
      <c r="I66" s="99"/>
      <c r="J66" s="9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6.85" hidden="false" customHeight="false" outlineLevel="0" collapsed="false">
      <c r="A69" s="19" t="s">
        <v>73</v>
      </c>
      <c r="B69" s="38" t="s">
        <v>225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127.86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127.86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42.67</v>
      </c>
    </row>
    <row r="73" customFormat="false" ht="14.65" hidden="false" customHeight="false" outlineLevel="0" collapsed="false">
      <c r="A73" s="139" t="s">
        <v>79</v>
      </c>
      <c r="B73" s="139"/>
      <c r="C73" s="139"/>
      <c r="D73" s="139"/>
      <c r="E73" s="139"/>
      <c r="F73" s="139"/>
      <c r="G73" s="139"/>
      <c r="H73" s="139"/>
      <c r="I73" s="139"/>
      <c r="J73" s="143" t="n">
        <f aca="false">SUM(J70:J72)</f>
        <v>298.39</v>
      </c>
    </row>
    <row r="74" customFormat="false" ht="14.65" hidden="false" customHeight="false" outlineLevel="0" collapsed="false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customFormat="false" ht="14.65" hidden="false" customHeight="false" outlineLevel="0" collapsed="false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19" t="s">
        <v>6</v>
      </c>
      <c r="B78" s="38" t="s">
        <v>85</v>
      </c>
      <c r="C78" s="38"/>
      <c r="D78" s="38"/>
      <c r="E78" s="38"/>
      <c r="F78" s="38"/>
      <c r="G78" s="38"/>
      <c r="H78" s="38"/>
      <c r="I78" s="48" t="n">
        <v>0.2</v>
      </c>
      <c r="J78" s="49" t="n">
        <f aca="false">ROUND(($J$63+$J$73)*I78,2)</f>
        <v>366.66</v>
      </c>
    </row>
    <row r="79" customFormat="false" ht="14.65" hidden="false" customHeight="false" outlineLevel="0" collapsed="false">
      <c r="A79" s="19" t="s">
        <v>9</v>
      </c>
      <c r="B79" s="38" t="s">
        <v>86</v>
      </c>
      <c r="C79" s="38"/>
      <c r="D79" s="38"/>
      <c r="E79" s="38"/>
      <c r="F79" s="38"/>
      <c r="G79" s="38"/>
      <c r="H79" s="38"/>
      <c r="I79" s="50" t="n">
        <v>0.025</v>
      </c>
      <c r="J79" s="49" t="n">
        <f aca="false">ROUND(($J$63+$J$73)*I79,2)</f>
        <v>45.83</v>
      </c>
    </row>
    <row r="80" customFormat="false" ht="46.3" hidden="false" customHeight="true" outlineLevel="0" collapsed="false">
      <c r="A80" s="19" t="s">
        <v>12</v>
      </c>
      <c r="B80" s="40" t="s">
        <v>87</v>
      </c>
      <c r="C80" s="40"/>
      <c r="D80" s="40"/>
      <c r="E80" s="51" t="s">
        <v>88</v>
      </c>
      <c r="F80" s="52" t="n">
        <v>0.03</v>
      </c>
      <c r="G80" s="51" t="s">
        <v>89</v>
      </c>
      <c r="H80" s="53" t="n">
        <v>1</v>
      </c>
      <c r="I80" s="54" t="n">
        <f aca="false">ROUND((F80*H80),6)</f>
        <v>0.03</v>
      </c>
      <c r="J80" s="49" t="n">
        <f aca="false">ROUND(($J$63+$J$73)*I80,2)</f>
        <v>55</v>
      </c>
    </row>
    <row r="81" customFormat="false" ht="14.65" hidden="false" customHeight="false" outlineLevel="0" collapsed="false">
      <c r="A81" s="19" t="s">
        <v>15</v>
      </c>
      <c r="B81" s="38" t="s">
        <v>90</v>
      </c>
      <c r="C81" s="38"/>
      <c r="D81" s="38"/>
      <c r="E81" s="38"/>
      <c r="F81" s="38"/>
      <c r="G81" s="38"/>
      <c r="H81" s="38"/>
      <c r="I81" s="48" t="n">
        <v>0.015</v>
      </c>
      <c r="J81" s="49" t="n">
        <f aca="false">ROUND(($J$63+$J$73)*I81,2)</f>
        <v>27.5</v>
      </c>
    </row>
    <row r="82" customFormat="false" ht="14.65" hidden="false" customHeight="false" outlineLevel="0" collapsed="false">
      <c r="A82" s="19" t="s">
        <v>91</v>
      </c>
      <c r="B82" s="38" t="s">
        <v>92</v>
      </c>
      <c r="C82" s="38"/>
      <c r="D82" s="38"/>
      <c r="E82" s="38"/>
      <c r="F82" s="38"/>
      <c r="G82" s="38"/>
      <c r="H82" s="38"/>
      <c r="I82" s="48" t="n">
        <v>0.01</v>
      </c>
      <c r="J82" s="49" t="n">
        <f aca="false">ROUND(($J$63+$J$73)*I82,2)</f>
        <v>18.33</v>
      </c>
    </row>
    <row r="83" customFormat="false" ht="14.65" hidden="false" customHeight="false" outlineLevel="0" collapsed="false">
      <c r="A83" s="19" t="s">
        <v>93</v>
      </c>
      <c r="B83" s="38" t="s">
        <v>94</v>
      </c>
      <c r="C83" s="38"/>
      <c r="D83" s="38"/>
      <c r="E83" s="38"/>
      <c r="F83" s="38"/>
      <c r="G83" s="38"/>
      <c r="H83" s="38"/>
      <c r="I83" s="50" t="n">
        <v>0.006</v>
      </c>
      <c r="J83" s="49" t="n">
        <f aca="false">ROUND(($J$63+$J$73)*I83,2)</f>
        <v>11</v>
      </c>
    </row>
    <row r="84" customFormat="false" ht="14.65" hidden="false" customHeight="false" outlineLevel="0" collapsed="false">
      <c r="A84" s="19" t="s">
        <v>95</v>
      </c>
      <c r="B84" s="38" t="s">
        <v>96</v>
      </c>
      <c r="C84" s="38"/>
      <c r="D84" s="38"/>
      <c r="E84" s="38"/>
      <c r="F84" s="38"/>
      <c r="G84" s="38"/>
      <c r="H84" s="38"/>
      <c r="I84" s="48" t="n">
        <v>0.002</v>
      </c>
      <c r="J84" s="49" t="n">
        <f aca="false">ROUND(($J$63+$J$73)*I84,2)</f>
        <v>3.67</v>
      </c>
    </row>
    <row r="85" customFormat="false" ht="14.65" hidden="false" customHeight="false" outlineLevel="0" collapsed="false">
      <c r="A85" s="19" t="s">
        <v>95</v>
      </c>
      <c r="B85" s="38" t="s">
        <v>97</v>
      </c>
      <c r="C85" s="38"/>
      <c r="D85" s="38"/>
      <c r="E85" s="38"/>
      <c r="F85" s="38"/>
      <c r="G85" s="38"/>
      <c r="H85" s="38"/>
      <c r="I85" s="48"/>
      <c r="J85" s="49" t="n">
        <f aca="false">SUM(J78:J84)</f>
        <v>527.99</v>
      </c>
    </row>
    <row r="86" customFormat="false" ht="14.65" hidden="false" customHeight="false" outlineLevel="0" collapsed="false">
      <c r="A86" s="19" t="s">
        <v>98</v>
      </c>
      <c r="B86" s="38" t="s">
        <v>99</v>
      </c>
      <c r="C86" s="38"/>
      <c r="D86" s="38"/>
      <c r="E86" s="38"/>
      <c r="F86" s="38"/>
      <c r="G86" s="38"/>
      <c r="H86" s="38"/>
      <c r="I86" s="50" t="n">
        <v>0.08</v>
      </c>
      <c r="J86" s="49" t="n">
        <f aca="false">ROUND(($J$63+$J$73)*I86,2)</f>
        <v>146.66</v>
      </c>
    </row>
    <row r="87" customFormat="false" ht="14.65" hidden="false" customHeight="false" outlineLevel="0" collapsed="false">
      <c r="A87" s="46" t="s">
        <v>79</v>
      </c>
      <c r="B87" s="46"/>
      <c r="C87" s="46"/>
      <c r="D87" s="46"/>
      <c r="E87" s="46"/>
      <c r="F87" s="46"/>
      <c r="G87" s="46"/>
      <c r="H87" s="46"/>
      <c r="I87" s="55" t="n">
        <f aca="false">SUM(I78:I86)</f>
        <v>0.368</v>
      </c>
      <c r="J87" s="56" t="n">
        <f aca="false">SUM(J85:J86)</f>
        <v>674.65</v>
      </c>
    </row>
    <row r="88" customFormat="false" ht="14.65" hidden="false" customHeight="false" outlineLevel="0" collapsed="false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customFormat="false" ht="14.65" hidden="false" customHeight="false" outlineLevel="0" collapsed="false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19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57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19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60" t="s">
        <v>105</v>
      </c>
    </row>
    <row r="94" customFormat="false" ht="14.65" hidden="false" customHeight="false" outlineLevel="0" collapsed="false">
      <c r="A94" s="19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60"/>
    </row>
    <row r="95" customFormat="false" ht="14.65" hidden="false" customHeight="false" outlineLevel="0" collapsed="false">
      <c r="A95" s="19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60"/>
    </row>
    <row r="96" customFormat="false" ht="15.15" hidden="false" customHeight="false" outlineLevel="0" collapsed="false">
      <c r="A96" s="19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57" t="n">
        <f aca="false">ROUND(I98*I97*(1-0.01),2)*1+ROUND(21.726*6*(1-0.01),2)*0</f>
        <v>435.6</v>
      </c>
    </row>
    <row r="97" customFormat="false" ht="15.15" hidden="false" customHeight="false" outlineLevel="0" collapsed="false">
      <c r="A97" s="19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60" t="s">
        <v>105</v>
      </c>
    </row>
    <row r="98" customFormat="false" ht="14.65" hidden="false" customHeight="false" outlineLevel="0" collapsed="false">
      <c r="A98" s="64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60"/>
    </row>
    <row r="99" customFormat="false" ht="15.15" hidden="false" customHeight="false" outlineLevel="0" collapsed="false">
      <c r="A99" s="19" t="s">
        <v>12</v>
      </c>
      <c r="B99" s="38" t="s">
        <v>226</v>
      </c>
      <c r="C99" s="38"/>
      <c r="D99" s="38"/>
      <c r="E99" s="38"/>
      <c r="F99" s="38"/>
      <c r="G99" s="38"/>
      <c r="H99" s="38"/>
      <c r="I99" s="38"/>
      <c r="J99" s="57" t="n">
        <v>35.89</v>
      </c>
    </row>
    <row r="100" customFormat="false" ht="15.15" hidden="false" customHeight="true" outlineLevel="0" collapsed="false">
      <c r="A100" s="19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57" t="n">
        <f aca="false">(192.42*0.0197*6)/12</f>
        <v>1.895337</v>
      </c>
    </row>
    <row r="101" customFormat="false" ht="15.15" hidden="false" customHeight="true" outlineLevel="0" collapsed="false">
      <c r="A101" s="19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20" t="n">
        <v>75</v>
      </c>
    </row>
    <row r="102" customFormat="false" ht="15.15" hidden="false" customHeight="false" outlineLevel="0" collapsed="false">
      <c r="A102" s="19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20" t="n">
        <f aca="false">3*J61*0.001068</f>
        <v>3.5127054</v>
      </c>
    </row>
    <row r="103" customFormat="false" ht="14.65" hidden="false" customHeight="false" outlineLevel="0" collapsed="false">
      <c r="A103" s="46" t="s">
        <v>69</v>
      </c>
      <c r="B103" s="46"/>
      <c r="C103" s="46"/>
      <c r="D103" s="46"/>
      <c r="E103" s="46"/>
      <c r="F103" s="46"/>
      <c r="G103" s="46"/>
      <c r="H103" s="46"/>
      <c r="I103" s="46"/>
      <c r="J103" s="56" t="n">
        <f aca="false">SUM(J92:J101)</f>
        <v>641.005337</v>
      </c>
    </row>
    <row r="104" customFormat="false" ht="14.65" hidden="false" customHeight="false" outlineLevel="0" collapsed="false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customFormat="false" ht="38.75" hidden="false" customHeight="true" outlineLevel="0" collapsed="false">
      <c r="A105" s="144" t="s">
        <v>214</v>
      </c>
      <c r="B105" s="144"/>
      <c r="C105" s="144"/>
      <c r="D105" s="144"/>
      <c r="E105" s="144"/>
      <c r="F105" s="144"/>
      <c r="G105" s="144"/>
      <c r="H105" s="144"/>
      <c r="I105" s="144"/>
      <c r="J105" s="144"/>
    </row>
    <row r="106" customFormat="false" ht="14.65" hidden="false" customHeight="false" outlineLevel="0" collapsed="false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39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66" t="n">
        <f aca="false">J73</f>
        <v>298.39</v>
      </c>
    </row>
    <row r="110" customFormat="false" ht="15.15" hidden="false" customHeight="true" outlineLevel="0" collapsed="false">
      <c r="A110" s="39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66" t="n">
        <f aca="false">J87</f>
        <v>674.65</v>
      </c>
    </row>
    <row r="111" customFormat="false" ht="15.15" hidden="false" customHeight="true" outlineLevel="0" collapsed="false">
      <c r="A111" s="39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66" t="n">
        <f aca="false">J103</f>
        <v>641.005337</v>
      </c>
    </row>
    <row r="112" customFormat="false" ht="15.15" hidden="false" customHeight="true" outlineLevel="0" collapsed="false">
      <c r="A112" s="34" t="s">
        <v>79</v>
      </c>
      <c r="B112" s="34"/>
      <c r="C112" s="34"/>
      <c r="D112" s="34"/>
      <c r="E112" s="34"/>
      <c r="F112" s="34"/>
      <c r="G112" s="34"/>
      <c r="H112" s="34"/>
      <c r="I112" s="34"/>
      <c r="J112" s="67" t="n">
        <f aca="false">SUM(J109+J110+J111)</f>
        <v>1614.045337</v>
      </c>
    </row>
    <row r="113" customFormat="false" ht="14.65" hidden="false" customHeight="false" outlineLevel="0" collapsed="false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19" t="s">
        <v>6</v>
      </c>
      <c r="B116" s="40" t="s">
        <v>122</v>
      </c>
      <c r="C116" s="40"/>
      <c r="D116" s="40"/>
      <c r="E116" s="40"/>
      <c r="F116" s="40"/>
      <c r="G116" s="40"/>
      <c r="H116" s="40"/>
      <c r="I116" s="40"/>
      <c r="J116" s="49" t="n">
        <f aca="false">ROUND(((($J$63+$J112-J85))/12)+(($J$63+$J$73)*0.08)*0.4,0)*(0.4207)</f>
        <v>116.5339</v>
      </c>
    </row>
    <row r="117" customFormat="false" ht="24.7" hidden="false" customHeight="true" outlineLevel="0" collapsed="false">
      <c r="A117" s="19" t="s">
        <v>15</v>
      </c>
      <c r="B117" s="40" t="s">
        <v>227</v>
      </c>
      <c r="C117" s="40"/>
      <c r="D117" s="40"/>
      <c r="E117" s="40"/>
      <c r="F117" s="40"/>
      <c r="G117" s="40"/>
      <c r="H117" s="40"/>
      <c r="I117" s="40"/>
      <c r="J117" s="49" t="n">
        <f aca="false">ROUND(((($J$63+$J$112))/12)+(($J$63+$J$73)*0.08)*0.4,0)*(0.4207)</f>
        <v>135.0447</v>
      </c>
    </row>
    <row r="118" customFormat="false" ht="26.1" hidden="false" customHeight="true" outlineLevel="0" collapsed="false">
      <c r="A118" s="19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49" t="n">
        <f aca="false">(J73*0.018)</f>
        <v>5.37102</v>
      </c>
    </row>
    <row r="119" customFormat="false" ht="14.65" hidden="false" customHeight="false" outlineLevel="0" collapsed="false">
      <c r="A119" s="46" t="s">
        <v>79</v>
      </c>
      <c r="B119" s="46"/>
      <c r="C119" s="46"/>
      <c r="D119" s="46"/>
      <c r="E119" s="46"/>
      <c r="F119" s="46"/>
      <c r="G119" s="46"/>
      <c r="H119" s="46"/>
      <c r="I119" s="46"/>
      <c r="J119" s="56" t="n">
        <f aca="false">SUM(J116:J117)-J118</f>
        <v>246.20758</v>
      </c>
    </row>
    <row r="120" customFormat="false" ht="14.65" hidden="false" customHeight="fals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15.15" hidden="false" customHeight="true" outlineLevel="0" collapsed="false">
      <c r="A122" s="68" t="s">
        <v>126</v>
      </c>
      <c r="B122" s="68"/>
      <c r="C122" s="68"/>
      <c r="D122" s="68"/>
      <c r="E122" s="68"/>
      <c r="F122" s="68"/>
      <c r="G122" s="68"/>
      <c r="H122" s="68"/>
      <c r="I122" s="68"/>
      <c r="J122" s="145" t="n">
        <f aca="false">J63+J112+J119</f>
        <v>3395.142917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1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146" t="n">
        <f aca="false">ROUND(($J$122/30)*20.9589,0)/12</f>
        <v>197.666666666667</v>
      </c>
    </row>
    <row r="126" customFormat="false" ht="14.65" hidden="false" customHeight="false" outlineLevel="0" collapsed="false">
      <c r="A126" s="71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147" t="n">
        <f aca="false">ROUND(($J$122/30)*1,0)/12</f>
        <v>9.41666666666667</v>
      </c>
    </row>
    <row r="127" customFormat="false" ht="14.65" hidden="false" customHeight="false" outlineLevel="0" collapsed="false">
      <c r="A127" s="71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147" t="n">
        <f aca="false">ROUND((($J$122/30)*5)/12*0.015,2)</f>
        <v>0.71</v>
      </c>
    </row>
    <row r="128" customFormat="false" ht="14.65" hidden="false" customHeight="false" outlineLevel="0" collapsed="false">
      <c r="A128" s="71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148" t="n">
        <f aca="false">ROUND(($J$122/30)*0.9659,0)/12</f>
        <v>9.08333333333333</v>
      </c>
    </row>
    <row r="129" customFormat="false" ht="14.65" hidden="false" customHeight="false" outlineLevel="0" collapsed="false">
      <c r="A129" s="71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148" t="n">
        <f aca="false">ROUND(($J$122/30)*3.4932,0)/12</f>
        <v>32.9166666666667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148" t="n">
        <f aca="false">ROUND(($J$122/30)*0.2688,0)/12</f>
        <v>2.5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148" t="n">
        <f aca="false">ROUND(($J$122/30)*0.0427,0)/12</f>
        <v>0.416666666666667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148" t="n">
        <f aca="false">ROUND(($J$122/30)*0.0355,0)/12</f>
        <v>0.333333333333333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148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148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148" t="n">
        <f aca="false">ROUND(($J$122/30)*0.1997,0)/12</f>
        <v>1.91666666666667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146" t="n">
        <f aca="false">ROUND(($J$122/30)*2.4753,0)/12</f>
        <v>23.3333333333333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146" t="n">
        <f aca="false">ROUND(($J$122/30)*0.0098,0)/12</f>
        <v>0.0833333333333333</v>
      </c>
    </row>
    <row r="138" customFormat="false" ht="14.65" hidden="false" customHeight="false" outlineLevel="0" collapsed="false">
      <c r="A138" s="46" t="s">
        <v>79</v>
      </c>
      <c r="B138" s="46"/>
      <c r="C138" s="46"/>
      <c r="D138" s="46"/>
      <c r="E138" s="46"/>
      <c r="F138" s="46"/>
      <c r="G138" s="46"/>
      <c r="H138" s="46"/>
      <c r="I138" s="46"/>
      <c r="J138" s="56" t="n">
        <f aca="false">SUM(J125:J137)</f>
        <v>278.543333333333</v>
      </c>
    </row>
    <row r="139" customFormat="false" ht="14.65" hidden="false" customHeight="false" outlineLevel="0" collapsed="false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  <row r="140" customFormat="false" ht="15.15" hidden="false" customHeight="true" outlineLevel="0" collapsed="false">
      <c r="A140" s="7" t="s">
        <v>148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39" t="s">
        <v>128</v>
      </c>
      <c r="B142" s="40" t="s">
        <v>129</v>
      </c>
      <c r="C142" s="40"/>
      <c r="D142" s="40"/>
      <c r="E142" s="40"/>
      <c r="F142" s="40"/>
      <c r="G142" s="40"/>
      <c r="H142" s="40"/>
      <c r="I142" s="40"/>
      <c r="J142" s="49" t="n">
        <f aca="false">J138</f>
        <v>278.543333333333</v>
      </c>
    </row>
    <row r="143" customFormat="false" ht="14.65" hidden="false" customHeight="false" outlineLevel="0" collapsed="false">
      <c r="A143" s="19"/>
      <c r="B143" s="19"/>
      <c r="C143" s="19"/>
      <c r="D143" s="19"/>
      <c r="E143" s="19"/>
      <c r="F143" s="19"/>
      <c r="G143" s="19"/>
      <c r="H143" s="19"/>
      <c r="I143" s="19"/>
      <c r="J143" s="19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19" t="s">
        <v>6</v>
      </c>
      <c r="B146" s="38" t="s">
        <v>152</v>
      </c>
      <c r="C146" s="38"/>
      <c r="D146" s="38"/>
      <c r="E146" s="38"/>
      <c r="F146" s="38"/>
      <c r="G146" s="38"/>
      <c r="H146" s="38"/>
      <c r="I146" s="38"/>
      <c r="J146" s="57" t="n">
        <f aca="false">SUM(J63+J112+J119+J138)*0.0145</f>
        <v>53.2684506298333</v>
      </c>
    </row>
    <row r="147" customFormat="false" ht="15.15" hidden="false" customHeight="false" outlineLevel="0" collapsed="false">
      <c r="A147" s="19" t="s">
        <v>9</v>
      </c>
      <c r="B147" s="38" t="s">
        <v>217</v>
      </c>
      <c r="C147" s="38"/>
      <c r="D147" s="38"/>
      <c r="E147" s="38"/>
      <c r="F147" s="38"/>
      <c r="G147" s="38"/>
      <c r="H147" s="38"/>
      <c r="I147" s="38"/>
      <c r="J147" s="20" t="n">
        <f aca="false">SUM(J63+J112+J119+J138)*0.12</f>
        <v>440.84235004</v>
      </c>
    </row>
    <row r="148" customFormat="false" ht="15.15" hidden="false" customHeight="false" outlineLevel="0" collapsed="false">
      <c r="A148" s="19" t="s">
        <v>15</v>
      </c>
      <c r="B148" s="38" t="s">
        <v>154</v>
      </c>
      <c r="C148" s="38"/>
      <c r="D148" s="38"/>
      <c r="E148" s="38"/>
      <c r="F148" s="38"/>
      <c r="G148" s="38"/>
      <c r="H148" s="38"/>
      <c r="I148" s="38"/>
      <c r="J148" s="20" t="s">
        <v>155</v>
      </c>
    </row>
    <row r="149" customFormat="false" ht="15.15" hidden="false" customHeight="false" outlineLevel="0" collapsed="false">
      <c r="A149" s="46" t="s">
        <v>69</v>
      </c>
      <c r="B149" s="46"/>
      <c r="C149" s="46"/>
      <c r="D149" s="46"/>
      <c r="E149" s="46"/>
      <c r="F149" s="46"/>
      <c r="G149" s="46"/>
      <c r="H149" s="46"/>
      <c r="I149" s="46"/>
      <c r="J149" s="69" t="n">
        <f aca="false">SUM(J146:J148)</f>
        <v>494.110800669833</v>
      </c>
    </row>
    <row r="150" customFormat="false" ht="14.65" hidden="false" customHeight="false" outlineLevel="0" collapsed="false">
      <c r="A150" s="19"/>
      <c r="B150" s="19"/>
      <c r="C150" s="19"/>
      <c r="D150" s="19"/>
      <c r="E150" s="19"/>
      <c r="F150" s="19"/>
      <c r="G150" s="19"/>
      <c r="H150" s="19"/>
      <c r="I150" s="19"/>
      <c r="J150" s="19"/>
    </row>
    <row r="151" customFormat="false" ht="15.15" hidden="false" customHeight="true" outlineLevel="0" collapsed="false">
      <c r="A151" s="144" t="s">
        <v>201</v>
      </c>
      <c r="B151" s="144"/>
      <c r="C151" s="144"/>
      <c r="D151" s="144"/>
      <c r="E151" s="144"/>
      <c r="F151" s="144"/>
      <c r="G151" s="144"/>
      <c r="H151" s="144"/>
      <c r="I151" s="144"/>
      <c r="J151" s="144"/>
    </row>
    <row r="152" customFormat="false" ht="14.65" hidden="false" customHeight="false" outlineLevel="0" collapsed="false">
      <c r="A152" s="19"/>
      <c r="B152" s="19"/>
      <c r="C152" s="19"/>
      <c r="D152" s="19"/>
      <c r="E152" s="19"/>
      <c r="F152" s="19"/>
      <c r="G152" s="19"/>
      <c r="H152" s="19"/>
      <c r="I152" s="19"/>
      <c r="J152" s="19"/>
    </row>
    <row r="153" customFormat="false" ht="15.15" hidden="false" customHeight="true" outlineLevel="0" collapsed="false">
      <c r="A153" s="28" t="s">
        <v>156</v>
      </c>
      <c r="B153" s="28"/>
      <c r="C153" s="28"/>
      <c r="D153" s="28"/>
      <c r="E153" s="28"/>
      <c r="F153" s="28"/>
      <c r="G153" s="28"/>
      <c r="H153" s="28"/>
      <c r="I153" s="28"/>
      <c r="J153" s="28"/>
    </row>
    <row r="154" customFormat="false" ht="26.95" hidden="false" customHeight="false" outlineLevel="0" collapsed="false">
      <c r="A154" s="37" t="n">
        <v>6</v>
      </c>
      <c r="B154" s="37" t="s">
        <v>157</v>
      </c>
      <c r="C154" s="37"/>
      <c r="D154" s="37"/>
      <c r="E154" s="37"/>
      <c r="F154" s="37"/>
      <c r="G154" s="37"/>
      <c r="H154" s="37"/>
      <c r="I154" s="7" t="s">
        <v>83</v>
      </c>
      <c r="J154" s="76" t="s">
        <v>84</v>
      </c>
    </row>
    <row r="155" customFormat="false" ht="37.05" hidden="false" customHeight="true" outlineLevel="0" collapsed="false">
      <c r="A155" s="43" t="s">
        <v>158</v>
      </c>
      <c r="B155" s="43"/>
      <c r="C155" s="43"/>
      <c r="D155" s="43"/>
      <c r="E155" s="43"/>
      <c r="F155" s="43"/>
      <c r="G155" s="43"/>
      <c r="H155" s="43"/>
      <c r="I155" s="77" t="s">
        <v>105</v>
      </c>
      <c r="J155" s="78" t="n">
        <f aca="false">SUM(J63+J112+J119+J143+J149)</f>
        <v>3889.25371766983</v>
      </c>
    </row>
    <row r="156" customFormat="false" ht="14.65" hidden="false" customHeight="false" outlineLevel="0" collapsed="false">
      <c r="A156" s="19" t="s">
        <v>6</v>
      </c>
      <c r="B156" s="38" t="s">
        <v>159</v>
      </c>
      <c r="C156" s="38"/>
      <c r="D156" s="38"/>
      <c r="E156" s="38"/>
      <c r="F156" s="38"/>
      <c r="G156" s="38"/>
      <c r="H156" s="38"/>
      <c r="I156" s="50" t="n">
        <v>0.03</v>
      </c>
      <c r="J156" s="79"/>
    </row>
    <row r="157" customFormat="false" ht="14.65" hidden="false" customHeight="false" outlineLevel="0" collapsed="false">
      <c r="A157" s="19" t="s">
        <v>9</v>
      </c>
      <c r="B157" s="38" t="s">
        <v>160</v>
      </c>
      <c r="C157" s="38"/>
      <c r="D157" s="38"/>
      <c r="E157" s="38"/>
      <c r="F157" s="38"/>
      <c r="G157" s="38"/>
      <c r="H157" s="38"/>
      <c r="I157" s="50" t="n">
        <v>0.0679</v>
      </c>
      <c r="J157" s="79"/>
    </row>
    <row r="158" customFormat="false" ht="14.65" hidden="false" customHeight="false" outlineLevel="0" collapsed="false">
      <c r="A158" s="19" t="s">
        <v>12</v>
      </c>
      <c r="B158" s="38" t="s">
        <v>161</v>
      </c>
      <c r="C158" s="38"/>
      <c r="D158" s="38"/>
      <c r="E158" s="38"/>
      <c r="F158" s="38"/>
      <c r="G158" s="38"/>
      <c r="H158" s="38"/>
      <c r="I158" s="80" t="s">
        <v>105</v>
      </c>
      <c r="J158" s="81"/>
    </row>
    <row r="159" customFormat="false" ht="14.65" hidden="false" customHeight="false" outlineLevel="0" collapsed="false">
      <c r="A159" s="19"/>
      <c r="B159" s="38" t="s">
        <v>162</v>
      </c>
      <c r="C159" s="38"/>
      <c r="D159" s="38"/>
      <c r="E159" s="38"/>
      <c r="F159" s="38"/>
      <c r="G159" s="38"/>
      <c r="H159" s="38"/>
      <c r="I159" s="80" t="s">
        <v>105</v>
      </c>
      <c r="J159" s="81"/>
    </row>
    <row r="160" customFormat="false" ht="15.15" hidden="false" customHeight="false" outlineLevel="0" collapsed="false">
      <c r="A160" s="19"/>
      <c r="B160" s="38" t="s">
        <v>163</v>
      </c>
      <c r="C160" s="38"/>
      <c r="D160" s="38"/>
      <c r="E160" s="38"/>
      <c r="F160" s="38"/>
      <c r="G160" s="38"/>
      <c r="H160" s="38"/>
      <c r="I160" s="82" t="n">
        <v>0.076</v>
      </c>
      <c r="J160" s="79"/>
    </row>
    <row r="161" customFormat="false" ht="15.15" hidden="false" customHeight="false" outlineLevel="0" collapsed="false">
      <c r="A161" s="19"/>
      <c r="B161" s="38" t="s">
        <v>164</v>
      </c>
      <c r="C161" s="38"/>
      <c r="D161" s="38"/>
      <c r="E161" s="38"/>
      <c r="F161" s="38"/>
      <c r="G161" s="38"/>
      <c r="H161" s="38"/>
      <c r="I161" s="82" t="n">
        <v>0.0165</v>
      </c>
      <c r="J161" s="79"/>
    </row>
    <row r="162" customFormat="false" ht="26.1" hidden="false" customHeight="true" outlineLevel="0" collapsed="false">
      <c r="A162" s="19"/>
      <c r="B162" s="40" t="s">
        <v>165</v>
      </c>
      <c r="C162" s="40"/>
      <c r="D162" s="40"/>
      <c r="E162" s="40"/>
      <c r="F162" s="40"/>
      <c r="G162" s="40"/>
      <c r="H162" s="40"/>
      <c r="I162" s="83" t="s">
        <v>105</v>
      </c>
      <c r="J162" s="81"/>
    </row>
    <row r="163" customFormat="false" ht="26.1" hidden="false" customHeight="true" outlineLevel="0" collapsed="false">
      <c r="A163" s="19"/>
      <c r="B163" s="40" t="s">
        <v>166</v>
      </c>
      <c r="C163" s="40"/>
      <c r="D163" s="40"/>
      <c r="E163" s="40"/>
      <c r="F163" s="40"/>
      <c r="G163" s="40"/>
      <c r="H163" s="40"/>
      <c r="I163" s="83" t="s">
        <v>105</v>
      </c>
      <c r="J163" s="81"/>
    </row>
    <row r="164" customFormat="false" ht="15.15" hidden="false" customHeight="false" outlineLevel="0" collapsed="false">
      <c r="A164" s="19"/>
      <c r="B164" s="38" t="s">
        <v>167</v>
      </c>
      <c r="C164" s="38"/>
      <c r="D164" s="38"/>
      <c r="E164" s="38"/>
      <c r="F164" s="38"/>
      <c r="G164" s="38"/>
      <c r="H164" s="38"/>
      <c r="I164" s="83" t="s">
        <v>105</v>
      </c>
      <c r="J164" s="81"/>
    </row>
    <row r="165" customFormat="false" ht="15.15" hidden="false" customHeight="false" outlineLevel="0" collapsed="false">
      <c r="A165" s="19"/>
      <c r="B165" s="38" t="s">
        <v>168</v>
      </c>
      <c r="C165" s="38"/>
      <c r="D165" s="38"/>
      <c r="E165" s="38"/>
      <c r="F165" s="38"/>
      <c r="G165" s="38"/>
      <c r="H165" s="38"/>
      <c r="I165" s="83" t="s">
        <v>105</v>
      </c>
      <c r="J165" s="81"/>
    </row>
    <row r="166" customFormat="false" ht="15.15" hidden="false" customHeight="false" outlineLevel="0" collapsed="false">
      <c r="A166" s="19"/>
      <c r="B166" s="38" t="s">
        <v>169</v>
      </c>
      <c r="C166" s="38"/>
      <c r="D166" s="38"/>
      <c r="E166" s="38"/>
      <c r="F166" s="38"/>
      <c r="G166" s="38"/>
      <c r="H166" s="38"/>
      <c r="I166" s="82" t="n">
        <v>0.03</v>
      </c>
      <c r="J166" s="79"/>
    </row>
    <row r="167" customFormat="false" ht="26.95" hidden="false" customHeight="true" outlineLevel="0" collapsed="false">
      <c r="A167" s="84" t="s">
        <v>170</v>
      </c>
      <c r="B167" s="84"/>
      <c r="C167" s="84"/>
      <c r="D167" s="84"/>
      <c r="E167" s="84"/>
      <c r="F167" s="84"/>
      <c r="G167" s="84"/>
      <c r="H167" s="84"/>
      <c r="I167" s="84"/>
      <c r="J167" s="56" t="n">
        <f aca="false">0.3045*J155</f>
        <v>1184.27775703046</v>
      </c>
    </row>
    <row r="168" customFormat="false" ht="14.65" hidden="false" customHeight="false" outlineLevel="0" collapsed="false">
      <c r="A168" s="19"/>
      <c r="B168" s="19"/>
      <c r="C168" s="19"/>
      <c r="D168" s="19"/>
      <c r="E168" s="19"/>
      <c r="F168" s="19"/>
      <c r="G168" s="19"/>
      <c r="H168" s="19"/>
      <c r="I168" s="19"/>
      <c r="J168" s="19"/>
    </row>
    <row r="169" customFormat="false" ht="14.65" hidden="false" customHeight="false" outlineLevel="0" collapsed="false">
      <c r="A169" s="19"/>
      <c r="B169" s="19"/>
      <c r="C169" s="19"/>
      <c r="D169" s="19"/>
      <c r="E169" s="19"/>
      <c r="F169" s="19"/>
      <c r="G169" s="19"/>
      <c r="H169" s="19"/>
      <c r="I169" s="19"/>
      <c r="J169" s="19"/>
    </row>
    <row r="170" customFormat="false" ht="15.15" hidden="false" customHeight="true" outlineLevel="0" collapsed="false">
      <c r="A170" s="85" t="s">
        <v>171</v>
      </c>
      <c r="B170" s="85"/>
      <c r="C170" s="85"/>
      <c r="D170" s="85"/>
      <c r="E170" s="85"/>
      <c r="F170" s="85"/>
      <c r="G170" s="85"/>
      <c r="H170" s="85"/>
      <c r="I170" s="85"/>
      <c r="J170" s="85"/>
    </row>
    <row r="171" customFormat="false" ht="15.15" hidden="false" customHeight="true" outlineLevel="0" collapsed="false">
      <c r="A171" s="86" t="s">
        <v>172</v>
      </c>
      <c r="B171" s="86"/>
      <c r="C171" s="86"/>
      <c r="D171" s="86"/>
      <c r="E171" s="86"/>
      <c r="F171" s="86"/>
      <c r="G171" s="86"/>
      <c r="H171" s="86"/>
      <c r="I171" s="86"/>
      <c r="J171" s="7" t="s">
        <v>75</v>
      </c>
    </row>
    <row r="172" customFormat="false" ht="15.15" hidden="false" customHeight="true" outlineLevel="0" collapsed="false">
      <c r="A172" s="87" t="s">
        <v>6</v>
      </c>
      <c r="B172" s="88" t="s">
        <v>173</v>
      </c>
      <c r="C172" s="88"/>
      <c r="D172" s="88"/>
      <c r="E172" s="88"/>
      <c r="F172" s="88"/>
      <c r="G172" s="88"/>
      <c r="H172" s="88"/>
      <c r="I172" s="88"/>
      <c r="J172" s="20" t="n">
        <f aca="false">J63</f>
        <v>1534.89</v>
      </c>
    </row>
    <row r="173" customFormat="false" ht="15.15" hidden="false" customHeight="true" outlineLevel="0" collapsed="false">
      <c r="A173" s="87" t="s">
        <v>9</v>
      </c>
      <c r="B173" s="88" t="s">
        <v>71</v>
      </c>
      <c r="C173" s="88"/>
      <c r="D173" s="88"/>
      <c r="E173" s="88"/>
      <c r="F173" s="88"/>
      <c r="G173" s="88"/>
      <c r="H173" s="88"/>
      <c r="I173" s="88"/>
      <c r="J173" s="20" t="n">
        <f aca="false">J112</f>
        <v>1614.045337</v>
      </c>
    </row>
    <row r="174" customFormat="false" ht="15.15" hidden="false" customHeight="true" outlineLevel="0" collapsed="false">
      <c r="A174" s="87" t="s">
        <v>12</v>
      </c>
      <c r="B174" s="88" t="s">
        <v>174</v>
      </c>
      <c r="C174" s="88"/>
      <c r="D174" s="88"/>
      <c r="E174" s="88"/>
      <c r="F174" s="88"/>
      <c r="G174" s="88"/>
      <c r="H174" s="88"/>
      <c r="I174" s="88"/>
      <c r="J174" s="20" t="n">
        <f aca="false">J119</f>
        <v>246.20758</v>
      </c>
    </row>
    <row r="175" customFormat="false" ht="15.15" hidden="false" customHeight="true" outlineLevel="0" collapsed="false">
      <c r="A175" s="87" t="s">
        <v>15</v>
      </c>
      <c r="B175" s="88" t="s">
        <v>175</v>
      </c>
      <c r="C175" s="88"/>
      <c r="D175" s="88"/>
      <c r="E175" s="88"/>
      <c r="F175" s="88"/>
      <c r="G175" s="88"/>
      <c r="H175" s="88"/>
      <c r="I175" s="88"/>
      <c r="J175" s="20" t="n">
        <f aca="false">J138</f>
        <v>278.543333333333</v>
      </c>
    </row>
    <row r="176" customFormat="false" ht="15.15" hidden="false" customHeight="true" outlineLevel="0" collapsed="false">
      <c r="A176" s="87" t="s">
        <v>91</v>
      </c>
      <c r="B176" s="88" t="s">
        <v>176</v>
      </c>
      <c r="C176" s="88"/>
      <c r="D176" s="88"/>
      <c r="E176" s="88"/>
      <c r="F176" s="88"/>
      <c r="G176" s="88"/>
      <c r="H176" s="88"/>
      <c r="I176" s="88"/>
      <c r="J176" s="20" t="n">
        <f aca="false">J149</f>
        <v>494.110800669833</v>
      </c>
    </row>
    <row r="177" customFormat="false" ht="15.15" hidden="false" customHeight="true" outlineLevel="0" collapsed="false">
      <c r="A177" s="89" t="s">
        <v>177</v>
      </c>
      <c r="B177" s="89"/>
      <c r="C177" s="89"/>
      <c r="D177" s="89"/>
      <c r="E177" s="89"/>
      <c r="F177" s="89"/>
      <c r="G177" s="89"/>
      <c r="H177" s="89"/>
      <c r="I177" s="89"/>
      <c r="J177" s="69" t="n">
        <f aca="false">SUM(J172:J176)</f>
        <v>4167.79705100317</v>
      </c>
    </row>
    <row r="178" customFormat="false" ht="15.15" hidden="false" customHeight="true" outlineLevel="0" collapsed="false">
      <c r="A178" s="87" t="s">
        <v>93</v>
      </c>
      <c r="B178" s="88" t="s">
        <v>178</v>
      </c>
      <c r="C178" s="88"/>
      <c r="D178" s="88"/>
      <c r="E178" s="88"/>
      <c r="F178" s="88"/>
      <c r="G178" s="88"/>
      <c r="H178" s="88"/>
      <c r="I178" s="88"/>
      <c r="J178" s="20" t="n">
        <f aca="false">J167</f>
        <v>1184.27775703046</v>
      </c>
    </row>
    <row r="179" customFormat="false" ht="15.15" hidden="false" customHeight="true" outlineLevel="0" collapsed="false">
      <c r="A179" s="89" t="s">
        <v>179</v>
      </c>
      <c r="B179" s="89"/>
      <c r="C179" s="89"/>
      <c r="D179" s="89"/>
      <c r="E179" s="89"/>
      <c r="F179" s="89"/>
      <c r="G179" s="89"/>
      <c r="H179" s="89"/>
      <c r="I179" s="89"/>
      <c r="J179" s="69" t="n">
        <f aca="false">SUM(J177:J178)</f>
        <v>5352.07480803363</v>
      </c>
    </row>
    <row r="180" customFormat="false" ht="15.15" hidden="false" customHeight="true" outlineLevel="0" collapsed="false">
      <c r="A180" s="90" t="s">
        <v>180</v>
      </c>
      <c r="B180" s="90"/>
      <c r="C180" s="90"/>
      <c r="D180" s="90"/>
      <c r="E180" s="90"/>
      <c r="F180" s="90"/>
      <c r="G180" s="90"/>
      <c r="H180" s="90"/>
      <c r="I180" s="18" t="n">
        <f aca="false">J179</f>
        <v>5352.07480803363</v>
      </c>
      <c r="J180" s="18"/>
    </row>
    <row r="181" customFormat="false" ht="15.15" hidden="false" customHeight="true" outlineLevel="0" collapsed="false">
      <c r="A181" s="92" t="s">
        <v>181</v>
      </c>
      <c r="B181" s="92"/>
      <c r="C181" s="92"/>
      <c r="D181" s="92"/>
      <c r="E181" s="92"/>
      <c r="F181" s="92"/>
      <c r="G181" s="92"/>
      <c r="H181" s="92"/>
      <c r="I181" s="92"/>
      <c r="J181" s="92"/>
    </row>
    <row r="182" customFormat="false" ht="15.15" hidden="false" customHeight="true" outlineLevel="0" collapsed="false">
      <c r="A182" s="149" t="s">
        <v>182</v>
      </c>
      <c r="B182" s="149"/>
      <c r="C182" s="149"/>
      <c r="D182" s="149"/>
      <c r="E182" s="149"/>
      <c r="F182" s="149"/>
      <c r="G182" s="149"/>
      <c r="H182" s="149"/>
      <c r="I182" s="18" t="n">
        <v>12</v>
      </c>
      <c r="J182" s="18"/>
    </row>
    <row r="183" customFormat="false" ht="14.65" hidden="false" customHeight="false" outlineLevel="0" collapsed="false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customFormat="false" ht="14.65" hidden="false" customHeight="true" outlineLevel="0" collapsed="false">
      <c r="A184" s="141" t="s">
        <v>211</v>
      </c>
      <c r="B184" s="141"/>
      <c r="C184" s="141"/>
      <c r="D184" s="141"/>
      <c r="E184" s="141"/>
      <c r="F184" s="141"/>
      <c r="G184" s="141"/>
      <c r="H184" s="141"/>
      <c r="I184" s="18" t="n">
        <f aca="false">5352.07*12</f>
        <v>64224.84</v>
      </c>
      <c r="J184" s="18"/>
    </row>
    <row r="185" customFormat="false" ht="14.65" hidden="false" customHeight="false" outlineLevel="0" collapsed="false">
      <c r="A185" s="95"/>
      <c r="B185" s="95"/>
      <c r="C185" s="95"/>
      <c r="D185" s="95"/>
      <c r="E185" s="95"/>
      <c r="F185" s="95"/>
      <c r="G185" s="95"/>
      <c r="H185" s="95"/>
      <c r="I185" s="95"/>
      <c r="J185" s="95"/>
    </row>
    <row r="186" customFormat="false" ht="14.6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customFormat="false" ht="14.65" hidden="false" customHeight="false" outlineLevel="0" collapsed="false">
      <c r="A187" s="97" t="s">
        <v>184</v>
      </c>
      <c r="B187" s="97"/>
      <c r="C187" s="97"/>
      <c r="D187" s="97"/>
      <c r="E187" s="97"/>
      <c r="F187" s="97"/>
      <c r="G187" s="97" t="s">
        <v>185</v>
      </c>
      <c r="H187" s="97"/>
      <c r="I187" s="97"/>
      <c r="J187" s="97"/>
    </row>
    <row r="188" customFormat="false" ht="14.65" hidden="false" customHeight="false" outlineLevel="0" collapsed="false">
      <c r="A188" s="98" t="s">
        <v>186</v>
      </c>
      <c r="B188" s="98"/>
      <c r="C188" s="98"/>
      <c r="D188" s="98"/>
      <c r="E188" s="98"/>
      <c r="F188" s="98"/>
      <c r="G188" s="150" t="n">
        <v>1</v>
      </c>
      <c r="H188" s="150"/>
      <c r="I188" s="150"/>
      <c r="J188" s="150"/>
    </row>
  </sheetData>
  <mergeCells count="235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A153:J153"/>
    <mergeCell ref="B154:H154"/>
    <mergeCell ref="A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A167:I167"/>
    <mergeCell ref="A168:J168"/>
    <mergeCell ref="A169:J169"/>
    <mergeCell ref="A170:J170"/>
    <mergeCell ref="A171:I171"/>
    <mergeCell ref="B172:I172"/>
    <mergeCell ref="B173:I173"/>
    <mergeCell ref="B174:I174"/>
    <mergeCell ref="B175:I175"/>
    <mergeCell ref="B176:I176"/>
    <mergeCell ref="A177:I177"/>
    <mergeCell ref="B178:I178"/>
    <mergeCell ref="A179:I179"/>
    <mergeCell ref="A180:H180"/>
    <mergeCell ref="I180:J180"/>
    <mergeCell ref="A181:J181"/>
    <mergeCell ref="A182:H182"/>
    <mergeCell ref="I182:J182"/>
    <mergeCell ref="A183:J183"/>
    <mergeCell ref="A184:H184"/>
    <mergeCell ref="I184:J184"/>
    <mergeCell ref="A185:J185"/>
    <mergeCell ref="A186:J186"/>
    <mergeCell ref="A187:F187"/>
    <mergeCell ref="G187:J187"/>
    <mergeCell ref="A188:F188"/>
    <mergeCell ref="G188:J188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8"/>
  <sheetViews>
    <sheetView showFormulas="false" showGridLines="true" showRowColHeaders="true" showZeros="true" rightToLeft="false" tabSelected="false" showOutlineSymbols="true" defaultGridColor="true" view="normal" topLeftCell="A163" colorId="64" zoomScale="100" zoomScaleNormal="100" zoomScalePageLayoutView="100" workbookViewId="0">
      <selection pane="topLeft" activeCell="L186" activeCellId="0" sqref="L186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6" hidden="false" customHeight="true" outlineLevel="0" collapsed="false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</row>
    <row r="2" customFormat="false" ht="26.9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6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5.1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5.1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6"/>
      <c r="I5" s="6"/>
      <c r="J5" s="6"/>
    </row>
    <row r="6" customFormat="false" ht="15.1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</row>
    <row r="7" customFormat="false" ht="15.1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2" t="s">
        <v>8</v>
      </c>
      <c r="I7" s="2"/>
      <c r="J7" s="2"/>
    </row>
    <row r="8" customFormat="false" ht="15.15" hidden="false" customHeight="true" outlineLevel="0" collapsed="false">
      <c r="A8" s="6" t="s">
        <v>9</v>
      </c>
      <c r="B8" s="3" t="s">
        <v>10</v>
      </c>
      <c r="C8" s="3"/>
      <c r="D8" s="3"/>
      <c r="E8" s="3"/>
      <c r="F8" s="3"/>
      <c r="G8" s="3"/>
      <c r="H8" s="8" t="s">
        <v>228</v>
      </c>
      <c r="I8" s="8"/>
      <c r="J8" s="8"/>
    </row>
    <row r="9" customFormat="false" ht="26.95" hidden="false" customHeight="true" outlineLevel="0" collapsed="false">
      <c r="A9" s="6" t="s">
        <v>12</v>
      </c>
      <c r="B9" s="3" t="s">
        <v>13</v>
      </c>
      <c r="C9" s="3"/>
      <c r="D9" s="3"/>
      <c r="E9" s="3"/>
      <c r="F9" s="3"/>
      <c r="G9" s="3"/>
      <c r="H9" s="8" t="s">
        <v>14</v>
      </c>
      <c r="I9" s="8"/>
      <c r="J9" s="8"/>
    </row>
    <row r="10" customFormat="false" ht="15.15" hidden="false" customHeight="true" outlineLevel="0" collapsed="false">
      <c r="A10" s="6" t="s">
        <v>15</v>
      </c>
      <c r="B10" s="3" t="s">
        <v>16</v>
      </c>
      <c r="C10" s="3"/>
      <c r="D10" s="3"/>
      <c r="E10" s="3"/>
      <c r="F10" s="3"/>
      <c r="G10" s="3"/>
      <c r="H10" s="2" t="n">
        <v>12</v>
      </c>
      <c r="I10" s="2"/>
      <c r="J10" s="2"/>
    </row>
    <row r="11" customFormat="false" ht="15.15" hidden="false" customHeight="true" outlineLevel="0" collapsed="false">
      <c r="A11" s="7" t="s">
        <v>17</v>
      </c>
      <c r="B11" s="7"/>
      <c r="C11" s="7"/>
      <c r="D11" s="7"/>
      <c r="E11" s="7"/>
      <c r="F11" s="7"/>
      <c r="G11" s="7"/>
      <c r="H11" s="7"/>
      <c r="I11" s="7"/>
      <c r="J11" s="7"/>
    </row>
    <row r="12" customFormat="false" ht="37.9" hidden="false" customHeight="true" outlineLevel="0" collapsed="false">
      <c r="A12" s="9" t="s">
        <v>18</v>
      </c>
      <c r="B12" s="9"/>
      <c r="C12" s="9"/>
      <c r="D12" s="9"/>
      <c r="E12" s="9"/>
      <c r="F12" s="9"/>
      <c r="G12" s="9" t="s">
        <v>19</v>
      </c>
      <c r="H12" s="9"/>
      <c r="I12" s="10" t="s">
        <v>20</v>
      </c>
      <c r="J12" s="10"/>
    </row>
    <row r="13" customFormat="false" ht="15.15" hidden="false" customHeight="true" outlineLevel="0" collapsed="false">
      <c r="A13" s="14" t="s">
        <v>21</v>
      </c>
      <c r="B13" s="14"/>
      <c r="C13" s="14"/>
      <c r="D13" s="14"/>
      <c r="E13" s="14"/>
      <c r="F13" s="14"/>
      <c r="G13" s="15" t="s">
        <v>22</v>
      </c>
      <c r="H13" s="15"/>
      <c r="I13" s="13" t="n">
        <v>0</v>
      </c>
      <c r="J13" s="13"/>
    </row>
    <row r="14" customFormat="false" ht="15.15" hidden="false" customHeight="true" outlineLevel="0" collapsed="false">
      <c r="A14" s="14" t="s">
        <v>23</v>
      </c>
      <c r="B14" s="14"/>
      <c r="C14" s="14"/>
      <c r="D14" s="14"/>
      <c r="E14" s="14"/>
      <c r="F14" s="14"/>
      <c r="G14" s="15" t="s">
        <v>22</v>
      </c>
      <c r="H14" s="15"/>
      <c r="I14" s="13" t="n">
        <v>215.32</v>
      </c>
      <c r="J14" s="13"/>
    </row>
    <row r="15" customFormat="false" ht="15.15" hidden="false" customHeight="true" outlineLevel="0" collapsed="false">
      <c r="A15" s="14" t="s">
        <v>24</v>
      </c>
      <c r="B15" s="14"/>
      <c r="C15" s="14"/>
      <c r="D15" s="14"/>
      <c r="E15" s="14"/>
      <c r="F15" s="14"/>
      <c r="G15" s="15" t="s">
        <v>22</v>
      </c>
      <c r="H15" s="15"/>
      <c r="I15" s="13" t="n">
        <v>0</v>
      </c>
      <c r="J15" s="13"/>
    </row>
    <row r="16" customFormat="false" ht="15.15" hidden="false" customHeight="true" outlineLevel="0" collapsed="false">
      <c r="A16" s="14" t="s">
        <v>25</v>
      </c>
      <c r="B16" s="14"/>
      <c r="C16" s="14"/>
      <c r="D16" s="14"/>
      <c r="E16" s="14"/>
      <c r="F16" s="14"/>
      <c r="G16" s="15" t="s">
        <v>22</v>
      </c>
      <c r="H16" s="15"/>
      <c r="I16" s="13" t="n">
        <v>0</v>
      </c>
      <c r="J16" s="13"/>
    </row>
    <row r="17" customFormat="false" ht="15.15" hidden="false" customHeight="true" outlineLevel="0" collapsed="false">
      <c r="A17" s="14" t="s">
        <v>26</v>
      </c>
      <c r="B17" s="14"/>
      <c r="C17" s="14"/>
      <c r="D17" s="14"/>
      <c r="E17" s="14"/>
      <c r="F17" s="14"/>
      <c r="G17" s="15" t="s">
        <v>22</v>
      </c>
      <c r="H17" s="15"/>
      <c r="I17" s="13" t="n">
        <v>0</v>
      </c>
      <c r="J17" s="13"/>
    </row>
    <row r="18" customFormat="false" ht="15.15" hidden="false" customHeight="true" outlineLevel="0" collapsed="false">
      <c r="A18" s="14" t="s">
        <v>27</v>
      </c>
      <c r="B18" s="14"/>
      <c r="C18" s="14"/>
      <c r="D18" s="14" t="s">
        <v>28</v>
      </c>
      <c r="E18" s="14" t="s">
        <v>29</v>
      </c>
      <c r="F18" s="14" t="s">
        <v>30</v>
      </c>
      <c r="G18" s="15" t="s">
        <v>22</v>
      </c>
      <c r="H18" s="15"/>
      <c r="I18" s="13" t="n">
        <v>0</v>
      </c>
      <c r="J18" s="13"/>
    </row>
    <row r="19" customFormat="false" ht="16" hidden="false" customHeight="true" outlineLevel="0" collapsed="false">
      <c r="A19" s="14" t="s">
        <v>203</v>
      </c>
      <c r="B19" s="14"/>
      <c r="C19" s="14"/>
      <c r="D19" s="14"/>
      <c r="E19" s="14"/>
      <c r="F19" s="14"/>
      <c r="G19" s="15" t="s">
        <v>22</v>
      </c>
      <c r="H19" s="15"/>
      <c r="I19" s="16" t="n">
        <v>36.09</v>
      </c>
      <c r="J19" s="16"/>
    </row>
    <row r="20" customFormat="false" ht="15.15" hidden="false" customHeight="true" outlineLevel="0" collapsed="false">
      <c r="A20" s="17" t="s">
        <v>32</v>
      </c>
      <c r="B20" s="17"/>
      <c r="C20" s="17"/>
      <c r="D20" s="17"/>
      <c r="E20" s="17"/>
      <c r="F20" s="17"/>
      <c r="G20" s="17"/>
      <c r="H20" s="17"/>
      <c r="I20" s="18" t="n">
        <f aca="false">ROUND(I13+I14+I15+I16+I17+I18+I19,2)</f>
        <v>251.41</v>
      </c>
      <c r="J20" s="18"/>
    </row>
    <row r="21" customFormat="false" ht="14.65" hidden="false" customHeight="false" outlineLevel="0" collapsed="false">
      <c r="A21" s="77"/>
      <c r="B21" s="77"/>
      <c r="C21" s="77"/>
      <c r="D21" s="77"/>
      <c r="E21" s="77"/>
      <c r="F21" s="77"/>
      <c r="G21" s="77"/>
      <c r="H21" s="77"/>
      <c r="I21" s="77"/>
      <c r="J21" s="77"/>
    </row>
    <row r="22" customFormat="false" ht="15.15" hidden="false" customHeight="true" outlineLevel="0" collapsed="false">
      <c r="A22" s="14" t="s">
        <v>33</v>
      </c>
      <c r="B22" s="14"/>
      <c r="C22" s="14"/>
      <c r="D22" s="14"/>
      <c r="E22" s="14"/>
      <c r="F22" s="14"/>
      <c r="G22" s="14"/>
      <c r="H22" s="15" t="s">
        <v>22</v>
      </c>
      <c r="I22" s="15"/>
      <c r="J22" s="20" t="n">
        <v>245.93</v>
      </c>
    </row>
    <row r="23" customFormat="false" ht="15.15" hidden="false" customHeight="true" outlineLevel="0" collapsed="false">
      <c r="A23" s="14" t="s">
        <v>34</v>
      </c>
      <c r="B23" s="14"/>
      <c r="C23" s="14"/>
      <c r="D23" s="14"/>
      <c r="E23" s="14"/>
      <c r="F23" s="14"/>
      <c r="G23" s="14"/>
      <c r="H23" s="102" t="s">
        <v>22</v>
      </c>
      <c r="I23" s="102"/>
      <c r="J23" s="20" t="n">
        <v>60.57</v>
      </c>
    </row>
    <row r="24" customFormat="false" ht="15.15" hidden="false" customHeight="true" outlineLevel="0" collapsed="false">
      <c r="A24" s="14" t="s">
        <v>35</v>
      </c>
      <c r="B24" s="14"/>
      <c r="C24" s="14"/>
      <c r="D24" s="14"/>
      <c r="E24" s="14"/>
      <c r="F24" s="14"/>
      <c r="G24" s="14"/>
      <c r="H24" s="15" t="s">
        <v>22</v>
      </c>
      <c r="I24" s="15"/>
      <c r="J24" s="20" t="n">
        <v>19.14</v>
      </c>
    </row>
    <row r="25" customFormat="false" ht="15.15" hidden="false" customHeight="true" outlineLevel="0" collapsed="false">
      <c r="A25" s="14" t="s">
        <v>36</v>
      </c>
      <c r="B25" s="14"/>
      <c r="C25" s="14"/>
      <c r="D25" s="14"/>
      <c r="E25" s="14"/>
      <c r="F25" s="14"/>
      <c r="G25" s="14"/>
      <c r="H25" s="102" t="s">
        <v>22</v>
      </c>
      <c r="I25" s="102"/>
      <c r="J25" s="20" t="n">
        <v>0</v>
      </c>
    </row>
    <row r="26" customFormat="false" ht="15.15" hidden="false" customHeight="true" outlineLevel="0" collapsed="false">
      <c r="A26" s="14" t="s">
        <v>37</v>
      </c>
      <c r="B26" s="14"/>
      <c r="C26" s="14"/>
      <c r="D26" s="14"/>
      <c r="E26" s="14"/>
      <c r="F26" s="14"/>
      <c r="G26" s="14"/>
      <c r="H26" s="102" t="s">
        <v>22</v>
      </c>
      <c r="I26" s="102"/>
      <c r="J26" s="20" t="s">
        <v>155</v>
      </c>
    </row>
    <row r="27" customFormat="false" ht="15.15" hidden="false" customHeight="true" outlineLevel="0" collapsed="false">
      <c r="A27" s="14" t="s">
        <v>38</v>
      </c>
      <c r="B27" s="14"/>
      <c r="C27" s="14"/>
      <c r="D27" s="14"/>
      <c r="E27" s="14"/>
      <c r="F27" s="14"/>
      <c r="G27" s="14"/>
      <c r="H27" s="15" t="s">
        <v>22</v>
      </c>
      <c r="I27" s="15"/>
      <c r="J27" s="20" t="s">
        <v>155</v>
      </c>
    </row>
    <row r="28" customFormat="false" ht="15.15" hidden="false" customHeight="true" outlineLevel="0" collapsed="false">
      <c r="A28" s="17" t="s">
        <v>39</v>
      </c>
      <c r="B28" s="17"/>
      <c r="C28" s="17"/>
      <c r="D28" s="17"/>
      <c r="E28" s="17"/>
      <c r="F28" s="17"/>
      <c r="G28" s="17"/>
      <c r="H28" s="17"/>
      <c r="I28" s="17"/>
      <c r="J28" s="18" t="n">
        <f aca="false">ROUND(J22+J23+J24,2)</f>
        <v>325.64</v>
      </c>
    </row>
    <row r="29" customFormat="false" ht="14.6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customFormat="false" ht="15.15" hidden="false" customHeight="true" outlineLevel="0" collapsed="false">
      <c r="A30" s="14" t="s">
        <v>40</v>
      </c>
      <c r="B30" s="14"/>
      <c r="C30" s="14"/>
      <c r="D30" s="14"/>
      <c r="E30" s="14"/>
      <c r="F30" s="14"/>
      <c r="G30" s="14"/>
      <c r="H30" s="15" t="s">
        <v>22</v>
      </c>
      <c r="I30" s="15"/>
      <c r="J30" s="20" t="n">
        <v>0</v>
      </c>
    </row>
    <row r="31" customFormat="false" ht="15.15" hidden="false" customHeight="true" outlineLevel="0" collapsed="false">
      <c r="A31" s="14" t="s">
        <v>41</v>
      </c>
      <c r="B31" s="14"/>
      <c r="C31" s="14"/>
      <c r="D31" s="14"/>
      <c r="E31" s="14"/>
      <c r="F31" s="14"/>
      <c r="G31" s="14"/>
      <c r="H31" s="15" t="s">
        <v>22</v>
      </c>
      <c r="I31" s="15"/>
      <c r="J31" s="20" t="n">
        <v>34.57</v>
      </c>
    </row>
    <row r="32" customFormat="false" ht="15.15" hidden="false" customHeight="true" outlineLevel="0" collapsed="false">
      <c r="A32" s="14" t="s">
        <v>42</v>
      </c>
      <c r="B32" s="14"/>
      <c r="C32" s="14"/>
      <c r="D32" s="14"/>
      <c r="E32" s="14"/>
      <c r="F32" s="14"/>
      <c r="G32" s="14"/>
      <c r="H32" s="15" t="s">
        <v>22</v>
      </c>
      <c r="I32" s="15"/>
      <c r="J32" s="20" t="n">
        <v>34.57</v>
      </c>
    </row>
    <row r="33" customFormat="false" ht="15.15" hidden="false" customHeight="false" outlineLevel="0" collapsed="false">
      <c r="A33" s="22" t="s">
        <v>43</v>
      </c>
      <c r="B33" s="22"/>
      <c r="C33" s="22"/>
      <c r="D33" s="22"/>
      <c r="E33" s="22"/>
      <c r="F33" s="22"/>
      <c r="G33" s="22"/>
      <c r="H33" s="22"/>
      <c r="I33" s="22"/>
      <c r="J33" s="18" t="n">
        <f aca="false">ROUND(J30+J31+J32,2)</f>
        <v>69.14</v>
      </c>
    </row>
    <row r="34" customFormat="false" ht="14.65" hidden="false" customHeight="false" outlineLevel="0" collapsed="false">
      <c r="A34" s="77"/>
      <c r="B34" s="77"/>
      <c r="C34" s="77"/>
      <c r="D34" s="77"/>
      <c r="E34" s="77"/>
      <c r="F34" s="77"/>
      <c r="G34" s="77"/>
      <c r="H34" s="77"/>
      <c r="I34" s="77"/>
      <c r="J34" s="77"/>
    </row>
    <row r="35" customFormat="false" ht="15.15" hidden="false" customHeight="true" outlineLevel="0" collapsed="false">
      <c r="A35" s="101" t="s">
        <v>44</v>
      </c>
      <c r="B35" s="101"/>
      <c r="C35" s="101"/>
      <c r="D35" s="101"/>
      <c r="E35" s="101"/>
      <c r="F35" s="101"/>
      <c r="G35" s="101"/>
      <c r="H35" s="15" t="s">
        <v>22</v>
      </c>
      <c r="I35" s="15"/>
      <c r="J35" s="100" t="s">
        <v>155</v>
      </c>
    </row>
    <row r="36" customFormat="false" ht="15.15" hidden="false" customHeight="true" outlineLevel="0" collapsed="false">
      <c r="A36" s="17" t="s">
        <v>45</v>
      </c>
      <c r="B36" s="17"/>
      <c r="C36" s="17"/>
      <c r="D36" s="17"/>
      <c r="E36" s="17"/>
      <c r="F36" s="17"/>
      <c r="G36" s="17"/>
      <c r="H36" s="17"/>
      <c r="I36" s="17"/>
      <c r="J36" s="18" t="str">
        <f aca="false">J35</f>
        <v>0.00</v>
      </c>
    </row>
    <row r="37" customFormat="false" ht="14.65" hidden="false" customHeight="false" outlineLevel="0" collapsed="false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customFormat="false" ht="15.15" hidden="false" customHeight="false" outlineLevel="0" collapsed="false">
      <c r="A38" s="101" t="s">
        <v>46</v>
      </c>
      <c r="B38" s="101"/>
      <c r="C38" s="101"/>
      <c r="D38" s="101"/>
      <c r="E38" s="101"/>
      <c r="F38" s="101"/>
      <c r="G38" s="101"/>
      <c r="H38" s="102" t="s">
        <v>22</v>
      </c>
      <c r="I38" s="102"/>
      <c r="J38" s="103" t="n">
        <v>0</v>
      </c>
    </row>
    <row r="39" customFormat="false" ht="15.15" hidden="false" customHeight="false" outlineLevel="0" collapsed="false">
      <c r="A39" s="22" t="s">
        <v>47</v>
      </c>
      <c r="B39" s="22"/>
      <c r="C39" s="22"/>
      <c r="D39" s="22"/>
      <c r="E39" s="22"/>
      <c r="F39" s="22"/>
      <c r="G39" s="22"/>
      <c r="H39" s="22"/>
      <c r="I39" s="22"/>
      <c r="J39" s="18" t="n">
        <v>0</v>
      </c>
    </row>
    <row r="40" customFormat="false" ht="14.65" hidden="false" customHeight="false" outlineLevel="0" collapsed="false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customFormat="false" ht="15.15" hidden="false" customHeight="false" outlineLevel="0" collapsed="false">
      <c r="A41" s="63" t="s">
        <v>48</v>
      </c>
      <c r="B41" s="63"/>
      <c r="C41" s="63"/>
      <c r="D41" s="63"/>
      <c r="E41" s="63"/>
      <c r="F41" s="63"/>
      <c r="G41" s="63"/>
      <c r="H41" s="102" t="s">
        <v>22</v>
      </c>
      <c r="I41" s="102"/>
      <c r="J41" s="104" t="n">
        <v>0</v>
      </c>
    </row>
    <row r="42" customFormat="false" ht="15.15" hidden="false" customHeight="false" outlineLevel="0" collapsed="false">
      <c r="A42" s="22" t="s">
        <v>49</v>
      </c>
      <c r="B42" s="22"/>
      <c r="C42" s="22"/>
      <c r="D42" s="22"/>
      <c r="E42" s="22"/>
      <c r="F42" s="22"/>
      <c r="G42" s="22"/>
      <c r="H42" s="22"/>
      <c r="I42" s="22"/>
      <c r="J42" s="18" t="n">
        <v>0</v>
      </c>
    </row>
    <row r="43" customFormat="false" ht="14.65" hidden="false" customHeight="false" outlineLevel="0" collapsed="false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customFormat="false" ht="15.15" hidden="false" customHeight="true" outlineLevel="0" collapsed="false">
      <c r="A44" s="17" t="s">
        <v>50</v>
      </c>
      <c r="B44" s="17"/>
      <c r="C44" s="17"/>
      <c r="D44" s="17"/>
      <c r="E44" s="17"/>
      <c r="F44" s="17"/>
      <c r="G44" s="17"/>
      <c r="H44" s="17"/>
      <c r="I44" s="17"/>
      <c r="J44" s="27" t="n">
        <f aca="false">ROUND(I20+J28+J33,2)</f>
        <v>646.19</v>
      </c>
    </row>
    <row r="45" customFormat="false" ht="14.65" hidden="false" customHeight="false" outlineLevel="0" collapsed="false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customFormat="false" ht="14.65" hidden="false" customHeight="false" outlineLevel="0" collapsed="false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customFormat="false" ht="38.75" hidden="false" customHeight="true" outlineLevel="0" collapsed="false">
      <c r="A47" s="28" t="s">
        <v>51</v>
      </c>
      <c r="B47" s="28"/>
      <c r="C47" s="28"/>
      <c r="D47" s="28"/>
      <c r="E47" s="28"/>
      <c r="F47" s="28"/>
      <c r="G47" s="28"/>
      <c r="H47" s="28"/>
      <c r="I47" s="28"/>
      <c r="J47" s="28"/>
    </row>
    <row r="48" customFormat="false" ht="14.65" hidden="false" customHeight="false" outlineLevel="0" collapsed="false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customFormat="false" ht="15.15" hidden="false" customHeight="true" outlineLevel="0" collapsed="false">
      <c r="A49" s="7" t="s">
        <v>52</v>
      </c>
      <c r="B49" s="7"/>
      <c r="C49" s="7"/>
      <c r="D49" s="7"/>
      <c r="E49" s="7"/>
      <c r="F49" s="7"/>
      <c r="G49" s="7"/>
      <c r="H49" s="7"/>
      <c r="I49" s="7"/>
      <c r="J49" s="7"/>
    </row>
    <row r="50" customFormat="false" ht="15.15" hidden="false" customHeight="true" outlineLevel="0" collapsed="false">
      <c r="A50" s="2" t="n">
        <v>1</v>
      </c>
      <c r="B50" s="5" t="s">
        <v>53</v>
      </c>
      <c r="C50" s="5"/>
      <c r="D50" s="5"/>
      <c r="E50" s="5"/>
      <c r="F50" s="5"/>
      <c r="G50" s="5"/>
      <c r="H50" s="29" t="s">
        <v>204</v>
      </c>
      <c r="I50" s="29"/>
      <c r="J50" s="29"/>
    </row>
    <row r="51" customFormat="false" ht="15.15" hidden="false" customHeight="true" outlineLevel="0" collapsed="false">
      <c r="A51" s="2" t="n">
        <v>2</v>
      </c>
      <c r="B51" s="5" t="s">
        <v>55</v>
      </c>
      <c r="C51" s="5"/>
      <c r="D51" s="5"/>
      <c r="E51" s="5"/>
      <c r="F51" s="5"/>
      <c r="G51" s="5"/>
      <c r="H51" s="29" t="n">
        <v>5143</v>
      </c>
      <c r="I51" s="29"/>
      <c r="J51" s="29"/>
    </row>
    <row r="52" customFormat="false" ht="15.15" hidden="false" customHeight="true" outlineLevel="0" collapsed="false">
      <c r="A52" s="2" t="n">
        <v>3</v>
      </c>
      <c r="B52" s="5" t="s">
        <v>56</v>
      </c>
      <c r="C52" s="5"/>
      <c r="D52" s="5"/>
      <c r="E52" s="5"/>
      <c r="F52" s="5"/>
      <c r="G52" s="5"/>
      <c r="H52" s="29" t="n">
        <v>1096.35</v>
      </c>
      <c r="I52" s="29"/>
      <c r="J52" s="29"/>
    </row>
    <row r="53" customFormat="false" ht="15.15" hidden="false" customHeight="true" outlineLevel="0" collapsed="false">
      <c r="A53" s="2" t="n">
        <v>4</v>
      </c>
      <c r="B53" s="5" t="s">
        <v>57</v>
      </c>
      <c r="C53" s="5"/>
      <c r="D53" s="5"/>
      <c r="E53" s="5"/>
      <c r="F53" s="5"/>
      <c r="G53" s="5"/>
      <c r="H53" s="29" t="s">
        <v>58</v>
      </c>
      <c r="I53" s="29"/>
      <c r="J53" s="29"/>
    </row>
    <row r="54" customFormat="false" ht="15.15" hidden="false" customHeight="true" outlineLevel="0" collapsed="false">
      <c r="A54" s="2" t="n">
        <v>5</v>
      </c>
      <c r="B54" s="5" t="s">
        <v>59</v>
      </c>
      <c r="C54" s="5"/>
      <c r="D54" s="5"/>
      <c r="E54" s="5"/>
      <c r="F54" s="5"/>
      <c r="G54" s="5"/>
      <c r="H54" s="29" t="s">
        <v>60</v>
      </c>
      <c r="I54" s="29"/>
      <c r="J54" s="29"/>
    </row>
    <row r="55" customFormat="false" ht="14.65" hidden="false" customHeight="false" outlineLevel="0" collapsed="false">
      <c r="A55" s="99"/>
      <c r="B55" s="99"/>
      <c r="C55" s="99"/>
      <c r="D55" s="99"/>
      <c r="E55" s="99"/>
      <c r="F55" s="99"/>
      <c r="G55" s="99"/>
      <c r="H55" s="99"/>
      <c r="I55" s="99"/>
      <c r="J55" s="99"/>
    </row>
    <row r="56" customFormat="false" ht="25.25" hidden="false" customHeight="true" outlineLevel="0" collapsed="false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</row>
    <row r="57" customFormat="false" ht="14.65" hidden="false" customHeight="false" outlineLevel="0" collapsed="false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customFormat="false" ht="34.5" hidden="false" customHeight="true" outlineLevel="0" collapsed="false">
      <c r="A58" s="31" t="s">
        <v>62</v>
      </c>
      <c r="B58" s="31"/>
      <c r="C58" s="31"/>
      <c r="D58" s="31"/>
      <c r="E58" s="31"/>
      <c r="F58" s="31"/>
      <c r="G58" s="31"/>
      <c r="H58" s="31"/>
      <c r="I58" s="31"/>
      <c r="J58" s="31"/>
    </row>
    <row r="59" customFormat="false" ht="15.15" hidden="false" customHeight="true" outlineLevel="0" collapsed="false">
      <c r="A59" s="28" t="s">
        <v>63</v>
      </c>
      <c r="B59" s="28"/>
      <c r="C59" s="28"/>
      <c r="D59" s="28"/>
      <c r="E59" s="28"/>
      <c r="F59" s="28"/>
      <c r="G59" s="28"/>
      <c r="H59" s="28"/>
      <c r="I59" s="28"/>
      <c r="J59" s="28"/>
    </row>
    <row r="60" customFormat="false" ht="26.95" hidden="false" customHeight="true" outlineLevel="0" collapsed="false">
      <c r="A60" s="7" t="n">
        <v>1</v>
      </c>
      <c r="B60" s="7" t="s">
        <v>64</v>
      </c>
      <c r="C60" s="7"/>
      <c r="D60" s="7"/>
      <c r="E60" s="7"/>
      <c r="F60" s="7"/>
      <c r="G60" s="7"/>
      <c r="H60" s="7" t="s">
        <v>65</v>
      </c>
      <c r="I60" s="7"/>
      <c r="J60" s="7" t="s">
        <v>66</v>
      </c>
    </row>
    <row r="61" customFormat="false" ht="25.45" hidden="false" customHeight="true" outlineLevel="0" collapsed="false">
      <c r="A61" s="6" t="s">
        <v>6</v>
      </c>
      <c r="B61" s="5" t="s">
        <v>67</v>
      </c>
      <c r="C61" s="5"/>
      <c r="D61" s="5"/>
      <c r="E61" s="5"/>
      <c r="F61" s="5"/>
      <c r="G61" s="5"/>
      <c r="H61" s="5"/>
      <c r="I61" s="5"/>
      <c r="J61" s="32" t="n">
        <f aca="false">H52</f>
        <v>1096.35</v>
      </c>
    </row>
    <row r="62" customFormat="false" ht="15.15" hidden="false" customHeight="true" outlineLevel="0" collapsed="false">
      <c r="A62" s="6" t="s">
        <v>12</v>
      </c>
      <c r="B62" s="5" t="s">
        <v>68</v>
      </c>
      <c r="C62" s="5"/>
      <c r="D62" s="5"/>
      <c r="E62" s="5"/>
      <c r="F62" s="5"/>
      <c r="G62" s="5"/>
      <c r="H62" s="5"/>
      <c r="I62" s="33" t="n">
        <v>0.4</v>
      </c>
      <c r="J62" s="32" t="n">
        <f aca="false">ROUND(I62*J61,2)</f>
        <v>438.54</v>
      </c>
    </row>
    <row r="63" customFormat="false" ht="15.15" hidden="false" customHeight="true" outlineLevel="0" collapsed="false">
      <c r="A63" s="34" t="s">
        <v>69</v>
      </c>
      <c r="B63" s="34"/>
      <c r="C63" s="34"/>
      <c r="D63" s="34"/>
      <c r="E63" s="34"/>
      <c r="F63" s="34"/>
      <c r="G63" s="34"/>
      <c r="H63" s="34"/>
      <c r="I63" s="34"/>
      <c r="J63" s="35" t="n">
        <f aca="false">SUM(J61:J62)</f>
        <v>1534.89</v>
      </c>
    </row>
    <row r="64" customFormat="false" ht="14.65" hidden="false" customHeight="false" outlineLevel="0" collapsed="false">
      <c r="A64" s="99"/>
      <c r="B64" s="99"/>
      <c r="C64" s="99"/>
      <c r="D64" s="99"/>
      <c r="E64" s="99"/>
      <c r="F64" s="99"/>
      <c r="G64" s="99"/>
      <c r="H64" s="99"/>
      <c r="I64" s="99"/>
      <c r="J64" s="99"/>
    </row>
    <row r="65" customFormat="false" ht="14.3" hidden="false" customHeight="true" outlineLevel="0" collapsed="false">
      <c r="A65" s="36" t="s">
        <v>70</v>
      </c>
      <c r="B65" s="36"/>
      <c r="C65" s="36"/>
      <c r="D65" s="36"/>
      <c r="E65" s="36"/>
      <c r="F65" s="36"/>
      <c r="G65" s="36"/>
      <c r="H65" s="36"/>
      <c r="I65" s="36"/>
      <c r="J65" s="36"/>
    </row>
    <row r="66" customFormat="false" ht="14.65" hidden="false" customHeight="false" outlineLevel="0" collapsed="false">
      <c r="A66" s="99"/>
      <c r="B66" s="99"/>
      <c r="C66" s="99"/>
      <c r="D66" s="99"/>
      <c r="E66" s="99"/>
      <c r="F66" s="99"/>
      <c r="G66" s="99"/>
      <c r="H66" s="99"/>
      <c r="I66" s="99"/>
      <c r="J66" s="99"/>
    </row>
    <row r="67" customFormat="false" ht="15.15" hidden="false" customHeight="true" outlineLevel="0" collapsed="false">
      <c r="A67" s="28" t="s">
        <v>71</v>
      </c>
      <c r="B67" s="28"/>
      <c r="C67" s="28"/>
      <c r="D67" s="28"/>
      <c r="E67" s="28"/>
      <c r="F67" s="28"/>
      <c r="G67" s="28"/>
      <c r="H67" s="28"/>
      <c r="I67" s="28"/>
      <c r="J67" s="28"/>
    </row>
    <row r="68" customFormat="false" ht="15.15" hidden="false" customHeight="false" outlineLevel="0" collapsed="false">
      <c r="A68" s="37" t="s">
        <v>72</v>
      </c>
      <c r="B68" s="37"/>
      <c r="C68" s="37"/>
      <c r="D68" s="37"/>
      <c r="E68" s="37"/>
      <c r="F68" s="37"/>
      <c r="G68" s="37"/>
      <c r="H68" s="37"/>
      <c r="I68" s="37"/>
      <c r="J68" s="37"/>
    </row>
    <row r="69" customFormat="false" ht="16.85" hidden="false" customHeight="false" outlineLevel="0" collapsed="false">
      <c r="A69" s="19" t="s">
        <v>73</v>
      </c>
      <c r="B69" s="38" t="s">
        <v>205</v>
      </c>
      <c r="C69" s="38"/>
      <c r="D69" s="38"/>
      <c r="E69" s="38"/>
      <c r="F69" s="38"/>
      <c r="G69" s="38"/>
      <c r="H69" s="38"/>
      <c r="I69" s="38"/>
      <c r="J69" s="39" t="s">
        <v>75</v>
      </c>
    </row>
    <row r="70" customFormat="false" ht="27.8" hidden="false" customHeight="true" outlineLevel="0" collapsed="false">
      <c r="A70" s="19" t="s">
        <v>6</v>
      </c>
      <c r="B70" s="40" t="s">
        <v>76</v>
      </c>
      <c r="C70" s="40"/>
      <c r="D70" s="40"/>
      <c r="E70" s="40"/>
      <c r="F70" s="40"/>
      <c r="G70" s="40"/>
      <c r="H70" s="40"/>
      <c r="I70" s="41" t="n">
        <v>0.0833</v>
      </c>
      <c r="J70" s="42" t="n">
        <f aca="false">ROUND($J$63*I70,2)</f>
        <v>127.86</v>
      </c>
    </row>
    <row r="71" customFormat="false" ht="26.1" hidden="false" customHeight="true" outlineLevel="0" collapsed="false">
      <c r="A71" s="19"/>
      <c r="B71" s="43" t="s">
        <v>77</v>
      </c>
      <c r="C71" s="43"/>
      <c r="D71" s="43"/>
      <c r="E71" s="43"/>
      <c r="F71" s="43"/>
      <c r="G71" s="43"/>
      <c r="H71" s="43"/>
      <c r="I71" s="41" t="n">
        <v>0.0833</v>
      </c>
      <c r="J71" s="42" t="n">
        <f aca="false">ROUND($J$63*I71,2)</f>
        <v>127.86</v>
      </c>
    </row>
    <row r="72" customFormat="false" ht="15.15" hidden="false" customHeight="true" outlineLevel="0" collapsed="false">
      <c r="A72" s="19" t="s">
        <v>9</v>
      </c>
      <c r="B72" s="43" t="s">
        <v>78</v>
      </c>
      <c r="C72" s="43"/>
      <c r="D72" s="43"/>
      <c r="E72" s="43"/>
      <c r="F72" s="43"/>
      <c r="G72" s="43"/>
      <c r="H72" s="43"/>
      <c r="I72" s="44" t="n">
        <v>0.0278</v>
      </c>
      <c r="J72" s="42" t="n">
        <f aca="false">ROUND($J$63*I72,2)</f>
        <v>42.67</v>
      </c>
    </row>
    <row r="73" customFormat="false" ht="14.65" hidden="false" customHeight="false" outlineLevel="0" collapsed="false">
      <c r="A73" s="139" t="s">
        <v>79</v>
      </c>
      <c r="B73" s="139"/>
      <c r="C73" s="139"/>
      <c r="D73" s="139"/>
      <c r="E73" s="139"/>
      <c r="F73" s="139"/>
      <c r="G73" s="139"/>
      <c r="H73" s="139"/>
      <c r="I73" s="139"/>
      <c r="J73" s="143" t="n">
        <f aca="false">SUM(J70:J72)</f>
        <v>298.39</v>
      </c>
    </row>
    <row r="74" customFormat="false" ht="14.65" hidden="false" customHeight="false" outlineLevel="0" collapsed="false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customFormat="false" ht="14.65" hidden="false" customHeight="false" outlineLevel="0" collapsed="false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customFormat="false" ht="26.1" hidden="false" customHeight="true" outlineLevel="0" collapsed="false">
      <c r="A76" s="7" t="s">
        <v>80</v>
      </c>
      <c r="B76" s="7"/>
      <c r="C76" s="7"/>
      <c r="D76" s="7"/>
      <c r="E76" s="7"/>
      <c r="F76" s="7"/>
      <c r="G76" s="7"/>
      <c r="H76" s="7"/>
      <c r="I76" s="7"/>
      <c r="J76" s="7"/>
    </row>
    <row r="77" customFormat="false" ht="26.95" hidden="false" customHeight="false" outlineLevel="0" collapsed="false">
      <c r="A77" s="45" t="s">
        <v>81</v>
      </c>
      <c r="B77" s="45" t="s">
        <v>82</v>
      </c>
      <c r="C77" s="45"/>
      <c r="D77" s="45"/>
      <c r="E77" s="45"/>
      <c r="F77" s="45"/>
      <c r="G77" s="45"/>
      <c r="H77" s="45"/>
      <c r="I77" s="47" t="s">
        <v>83</v>
      </c>
      <c r="J77" s="47" t="s">
        <v>84</v>
      </c>
    </row>
    <row r="78" customFormat="false" ht="14.65" hidden="false" customHeight="false" outlineLevel="0" collapsed="false">
      <c r="A78" s="19" t="s">
        <v>6</v>
      </c>
      <c r="B78" s="38" t="s">
        <v>85</v>
      </c>
      <c r="C78" s="38"/>
      <c r="D78" s="38"/>
      <c r="E78" s="38"/>
      <c r="F78" s="38"/>
      <c r="G78" s="38"/>
      <c r="H78" s="38"/>
      <c r="I78" s="48" t="n">
        <v>0.2</v>
      </c>
      <c r="J78" s="49" t="n">
        <f aca="false">ROUND(($J$63+$J$73)*I78,2)</f>
        <v>366.66</v>
      </c>
    </row>
    <row r="79" customFormat="false" ht="14.65" hidden="false" customHeight="false" outlineLevel="0" collapsed="false">
      <c r="A79" s="19" t="s">
        <v>9</v>
      </c>
      <c r="B79" s="38" t="s">
        <v>86</v>
      </c>
      <c r="C79" s="38"/>
      <c r="D79" s="38"/>
      <c r="E79" s="38"/>
      <c r="F79" s="38"/>
      <c r="G79" s="38"/>
      <c r="H79" s="38"/>
      <c r="I79" s="50" t="n">
        <v>0.025</v>
      </c>
      <c r="J79" s="49" t="n">
        <f aca="false">ROUND(($J$63+$J$73)*I79,2)</f>
        <v>45.83</v>
      </c>
    </row>
    <row r="80" customFormat="false" ht="46.3" hidden="false" customHeight="true" outlineLevel="0" collapsed="false">
      <c r="A80" s="19" t="s">
        <v>12</v>
      </c>
      <c r="B80" s="40" t="s">
        <v>87</v>
      </c>
      <c r="C80" s="40"/>
      <c r="D80" s="40"/>
      <c r="E80" s="51" t="s">
        <v>88</v>
      </c>
      <c r="F80" s="52" t="n">
        <v>0.03</v>
      </c>
      <c r="G80" s="51" t="s">
        <v>89</v>
      </c>
      <c r="H80" s="53" t="n">
        <v>1</v>
      </c>
      <c r="I80" s="54" t="n">
        <f aca="false">ROUND((F80*H80),6)</f>
        <v>0.03</v>
      </c>
      <c r="J80" s="49" t="n">
        <f aca="false">ROUND(($J$63+$J$73)*I80,2)</f>
        <v>55</v>
      </c>
    </row>
    <row r="81" customFormat="false" ht="14.65" hidden="false" customHeight="false" outlineLevel="0" collapsed="false">
      <c r="A81" s="19" t="s">
        <v>15</v>
      </c>
      <c r="B81" s="38" t="s">
        <v>90</v>
      </c>
      <c r="C81" s="38"/>
      <c r="D81" s="38"/>
      <c r="E81" s="38"/>
      <c r="F81" s="38"/>
      <c r="G81" s="38"/>
      <c r="H81" s="38"/>
      <c r="I81" s="48" t="n">
        <v>0.015</v>
      </c>
      <c r="J81" s="49" t="n">
        <f aca="false">ROUND(($J$63+$J$73)*I81,2)</f>
        <v>27.5</v>
      </c>
    </row>
    <row r="82" customFormat="false" ht="14.65" hidden="false" customHeight="false" outlineLevel="0" collapsed="false">
      <c r="A82" s="19" t="s">
        <v>91</v>
      </c>
      <c r="B82" s="38" t="s">
        <v>92</v>
      </c>
      <c r="C82" s="38"/>
      <c r="D82" s="38"/>
      <c r="E82" s="38"/>
      <c r="F82" s="38"/>
      <c r="G82" s="38"/>
      <c r="H82" s="38"/>
      <c r="I82" s="48" t="n">
        <v>0.01</v>
      </c>
      <c r="J82" s="49" t="n">
        <f aca="false">ROUND(($J$63+$J$73)*I82,2)</f>
        <v>18.33</v>
      </c>
    </row>
    <row r="83" customFormat="false" ht="14.65" hidden="false" customHeight="false" outlineLevel="0" collapsed="false">
      <c r="A83" s="19" t="s">
        <v>93</v>
      </c>
      <c r="B83" s="38" t="s">
        <v>94</v>
      </c>
      <c r="C83" s="38"/>
      <c r="D83" s="38"/>
      <c r="E83" s="38"/>
      <c r="F83" s="38"/>
      <c r="G83" s="38"/>
      <c r="H83" s="38"/>
      <c r="I83" s="50" t="n">
        <v>0.006</v>
      </c>
      <c r="J83" s="49" t="n">
        <f aca="false">ROUND(($J$63+$J$73)*I83,2)</f>
        <v>11</v>
      </c>
    </row>
    <row r="84" customFormat="false" ht="14.65" hidden="false" customHeight="false" outlineLevel="0" collapsed="false">
      <c r="A84" s="19" t="s">
        <v>95</v>
      </c>
      <c r="B84" s="38" t="s">
        <v>96</v>
      </c>
      <c r="C84" s="38"/>
      <c r="D84" s="38"/>
      <c r="E84" s="38"/>
      <c r="F84" s="38"/>
      <c r="G84" s="38"/>
      <c r="H84" s="38"/>
      <c r="I84" s="48" t="n">
        <v>0.002</v>
      </c>
      <c r="J84" s="49" t="n">
        <f aca="false">ROUND(($J$63+$J$73)*I84,2)</f>
        <v>3.67</v>
      </c>
    </row>
    <row r="85" customFormat="false" ht="14.65" hidden="false" customHeight="false" outlineLevel="0" collapsed="false">
      <c r="A85" s="19" t="s">
        <v>95</v>
      </c>
      <c r="B85" s="38" t="s">
        <v>97</v>
      </c>
      <c r="C85" s="38"/>
      <c r="D85" s="38"/>
      <c r="E85" s="38"/>
      <c r="F85" s="38"/>
      <c r="G85" s="38"/>
      <c r="H85" s="38"/>
      <c r="I85" s="48"/>
      <c r="J85" s="49" t="n">
        <f aca="false">SUM(J78:J84)</f>
        <v>527.99</v>
      </c>
    </row>
    <row r="86" customFormat="false" ht="14.65" hidden="false" customHeight="false" outlineLevel="0" collapsed="false">
      <c r="A86" s="19" t="s">
        <v>98</v>
      </c>
      <c r="B86" s="38" t="s">
        <v>99</v>
      </c>
      <c r="C86" s="38"/>
      <c r="D86" s="38"/>
      <c r="E86" s="38"/>
      <c r="F86" s="38"/>
      <c r="G86" s="38"/>
      <c r="H86" s="38"/>
      <c r="I86" s="50" t="n">
        <v>0.08</v>
      </c>
      <c r="J86" s="49" t="n">
        <f aca="false">ROUND(($J$63+$J$73)*I86,2)</f>
        <v>146.66</v>
      </c>
    </row>
    <row r="87" customFormat="false" ht="14.65" hidden="false" customHeight="false" outlineLevel="0" collapsed="false">
      <c r="A87" s="46" t="s">
        <v>79</v>
      </c>
      <c r="B87" s="46"/>
      <c r="C87" s="46"/>
      <c r="D87" s="46"/>
      <c r="E87" s="46"/>
      <c r="F87" s="46"/>
      <c r="G87" s="46"/>
      <c r="H87" s="46"/>
      <c r="I87" s="55" t="n">
        <f aca="false">SUM(I78:I86)</f>
        <v>0.368</v>
      </c>
      <c r="J87" s="56" t="n">
        <f aca="false">SUM(J85:J86)</f>
        <v>674.65</v>
      </c>
    </row>
    <row r="88" customFormat="false" ht="14.65" hidden="false" customHeight="false" outlineLevel="0" collapsed="false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customFormat="false" ht="14.65" hidden="false" customHeight="false" outlineLevel="0" collapsed="false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customFormat="false" ht="15.15" hidden="false" customHeight="true" outlineLevel="0" collapsed="false">
      <c r="A90" s="7" t="s">
        <v>100</v>
      </c>
      <c r="B90" s="7"/>
      <c r="C90" s="7"/>
      <c r="D90" s="7"/>
      <c r="E90" s="7"/>
      <c r="F90" s="7"/>
      <c r="G90" s="7"/>
      <c r="H90" s="7"/>
      <c r="I90" s="7"/>
      <c r="J90" s="7"/>
    </row>
    <row r="91" customFormat="false" ht="15.15" hidden="false" customHeight="false" outlineLevel="0" collapsed="false">
      <c r="A91" s="45" t="s">
        <v>101</v>
      </c>
      <c r="B91" s="45" t="s">
        <v>102</v>
      </c>
      <c r="C91" s="45"/>
      <c r="D91" s="45"/>
      <c r="E91" s="45"/>
      <c r="F91" s="45"/>
      <c r="G91" s="45"/>
      <c r="H91" s="45"/>
      <c r="I91" s="45"/>
      <c r="J91" s="47" t="s">
        <v>75</v>
      </c>
    </row>
    <row r="92" customFormat="false" ht="15.15" hidden="false" customHeight="false" outlineLevel="0" collapsed="false">
      <c r="A92" s="19" t="s">
        <v>6</v>
      </c>
      <c r="B92" s="38" t="s">
        <v>103</v>
      </c>
      <c r="C92" s="38"/>
      <c r="D92" s="38"/>
      <c r="E92" s="38"/>
      <c r="F92" s="38"/>
      <c r="G92" s="38"/>
      <c r="H92" s="38"/>
      <c r="I92" s="38"/>
      <c r="J92" s="57" t="n">
        <f aca="false">IF(ROUND((I95*I93*I94)-(J61*0.06),2)&lt;0,0,ROUND((I95*I93*I94)-(J61*0.06),2))*1+(I93*I94*21.726-0.06*J61)*0</f>
        <v>92.62</v>
      </c>
    </row>
    <row r="93" customFormat="false" ht="14.65" hidden="false" customHeight="false" outlineLevel="0" collapsed="false">
      <c r="A93" s="19"/>
      <c r="B93" s="58" t="s">
        <v>104</v>
      </c>
      <c r="C93" s="58"/>
      <c r="D93" s="58"/>
      <c r="E93" s="58"/>
      <c r="F93" s="58"/>
      <c r="G93" s="58"/>
      <c r="H93" s="58"/>
      <c r="I93" s="59" t="n">
        <v>3.6</v>
      </c>
      <c r="J93" s="60" t="s">
        <v>105</v>
      </c>
    </row>
    <row r="94" customFormat="false" ht="14.65" hidden="false" customHeight="false" outlineLevel="0" collapsed="false">
      <c r="A94" s="19"/>
      <c r="B94" s="58" t="s">
        <v>106</v>
      </c>
      <c r="C94" s="58"/>
      <c r="D94" s="58"/>
      <c r="E94" s="58"/>
      <c r="F94" s="58"/>
      <c r="G94" s="58"/>
      <c r="H94" s="58"/>
      <c r="I94" s="61" t="n">
        <v>2</v>
      </c>
      <c r="J94" s="60"/>
    </row>
    <row r="95" customFormat="false" ht="14.65" hidden="false" customHeight="false" outlineLevel="0" collapsed="false">
      <c r="A95" s="19"/>
      <c r="B95" s="58" t="s">
        <v>107</v>
      </c>
      <c r="C95" s="58"/>
      <c r="D95" s="58"/>
      <c r="E95" s="58"/>
      <c r="F95" s="58"/>
      <c r="G95" s="58"/>
      <c r="H95" s="58"/>
      <c r="I95" s="62" t="n">
        <v>22</v>
      </c>
      <c r="J95" s="60"/>
    </row>
    <row r="96" customFormat="false" ht="15.15" hidden="false" customHeight="false" outlineLevel="0" collapsed="false">
      <c r="A96" s="19" t="s">
        <v>9</v>
      </c>
      <c r="B96" s="38" t="s">
        <v>108</v>
      </c>
      <c r="C96" s="38"/>
      <c r="D96" s="38"/>
      <c r="E96" s="38"/>
      <c r="F96" s="38"/>
      <c r="G96" s="38"/>
      <c r="H96" s="38"/>
      <c r="I96" s="38"/>
      <c r="J96" s="57" t="n">
        <f aca="false">ROUND(I98*I97*(1-0.01),2)*1+ROUND(21.726*6*(1-0.01),2)*0</f>
        <v>435.6</v>
      </c>
    </row>
    <row r="97" customFormat="false" ht="15.15" hidden="false" customHeight="false" outlineLevel="0" collapsed="false">
      <c r="A97" s="19"/>
      <c r="B97" s="63" t="s">
        <v>109</v>
      </c>
      <c r="C97" s="63"/>
      <c r="D97" s="63"/>
      <c r="E97" s="63"/>
      <c r="F97" s="63"/>
      <c r="G97" s="63"/>
      <c r="H97" s="63"/>
      <c r="I97" s="59" t="n">
        <v>20</v>
      </c>
      <c r="J97" s="60" t="s">
        <v>105</v>
      </c>
    </row>
    <row r="98" customFormat="false" ht="14.65" hidden="false" customHeight="false" outlineLevel="0" collapsed="false">
      <c r="A98" s="64"/>
      <c r="B98" s="58" t="s">
        <v>110</v>
      </c>
      <c r="C98" s="58"/>
      <c r="D98" s="58"/>
      <c r="E98" s="58"/>
      <c r="F98" s="58"/>
      <c r="G98" s="58"/>
      <c r="H98" s="58"/>
      <c r="I98" s="65" t="n">
        <v>22</v>
      </c>
      <c r="J98" s="60"/>
    </row>
    <row r="99" customFormat="false" ht="15.15" hidden="false" customHeight="false" outlineLevel="0" collapsed="false">
      <c r="A99" s="19" t="s">
        <v>12</v>
      </c>
      <c r="B99" s="38" t="s">
        <v>111</v>
      </c>
      <c r="C99" s="38"/>
      <c r="D99" s="38"/>
      <c r="E99" s="38"/>
      <c r="F99" s="38"/>
      <c r="G99" s="38"/>
      <c r="H99" s="38"/>
      <c r="I99" s="38"/>
      <c r="J99" s="57" t="n">
        <v>35.89</v>
      </c>
    </row>
    <row r="100" customFormat="false" ht="15.15" hidden="false" customHeight="true" outlineLevel="0" collapsed="false">
      <c r="A100" s="19" t="s">
        <v>15</v>
      </c>
      <c r="B100" s="40" t="s">
        <v>112</v>
      </c>
      <c r="C100" s="40"/>
      <c r="D100" s="40"/>
      <c r="E100" s="40"/>
      <c r="F100" s="40"/>
      <c r="G100" s="40"/>
      <c r="H100" s="40"/>
      <c r="I100" s="40"/>
      <c r="J100" s="57" t="n">
        <f aca="false">(192.42*0.0197*6)/12</f>
        <v>1.895337</v>
      </c>
    </row>
    <row r="101" customFormat="false" ht="15.15" hidden="false" customHeight="true" outlineLevel="0" collapsed="false">
      <c r="A101" s="19" t="s">
        <v>91</v>
      </c>
      <c r="B101" s="40" t="s">
        <v>113</v>
      </c>
      <c r="C101" s="40"/>
      <c r="D101" s="40"/>
      <c r="E101" s="40"/>
      <c r="F101" s="40"/>
      <c r="G101" s="40"/>
      <c r="H101" s="40"/>
      <c r="I101" s="40"/>
      <c r="J101" s="20" t="n">
        <v>75</v>
      </c>
    </row>
    <row r="102" customFormat="false" ht="15.15" hidden="false" customHeight="false" outlineLevel="0" collapsed="false">
      <c r="A102" s="19" t="s">
        <v>93</v>
      </c>
      <c r="B102" s="38" t="s">
        <v>114</v>
      </c>
      <c r="C102" s="38"/>
      <c r="D102" s="38"/>
      <c r="E102" s="38"/>
      <c r="F102" s="38"/>
      <c r="G102" s="38"/>
      <c r="H102" s="38"/>
      <c r="I102" s="38"/>
      <c r="J102" s="20" t="n">
        <f aca="false">3*J61*0.001068</f>
        <v>3.5127054</v>
      </c>
    </row>
    <row r="103" customFormat="false" ht="14.65" hidden="false" customHeight="false" outlineLevel="0" collapsed="false">
      <c r="A103" s="46" t="s">
        <v>69</v>
      </c>
      <c r="B103" s="46"/>
      <c r="C103" s="46"/>
      <c r="D103" s="46"/>
      <c r="E103" s="46"/>
      <c r="F103" s="46"/>
      <c r="G103" s="46"/>
      <c r="H103" s="46"/>
      <c r="I103" s="46"/>
      <c r="J103" s="56" t="n">
        <f aca="false">SUM(J92:J101)</f>
        <v>641.005337</v>
      </c>
    </row>
    <row r="104" customFormat="false" ht="14.65" hidden="false" customHeight="false" outlineLevel="0" collapsed="false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customFormat="false" ht="26.95" hidden="false" customHeight="true" outlineLevel="0" collapsed="false">
      <c r="A105" s="144" t="s">
        <v>198</v>
      </c>
      <c r="B105" s="144"/>
      <c r="C105" s="144"/>
      <c r="D105" s="144"/>
      <c r="E105" s="144"/>
      <c r="F105" s="144"/>
      <c r="G105" s="144"/>
      <c r="H105" s="144"/>
      <c r="I105" s="144"/>
      <c r="J105" s="144"/>
    </row>
    <row r="106" customFormat="false" ht="14.65" hidden="false" customHeight="false" outlineLevel="0" collapsed="false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customFormat="false" ht="15.15" hidden="false" customHeight="true" outlineLevel="0" collapsed="false">
      <c r="A107" s="7" t="s">
        <v>116</v>
      </c>
      <c r="B107" s="7"/>
      <c r="C107" s="7"/>
      <c r="D107" s="7"/>
      <c r="E107" s="7"/>
      <c r="F107" s="7"/>
      <c r="G107" s="7"/>
      <c r="H107" s="7"/>
      <c r="I107" s="7"/>
      <c r="J107" s="7"/>
    </row>
    <row r="108" customFormat="false" ht="15.15" hidden="false" customHeight="true" outlineLevel="0" collapsed="false">
      <c r="A108" s="47" t="n">
        <v>2</v>
      </c>
      <c r="B108" s="47" t="s">
        <v>117</v>
      </c>
      <c r="C108" s="47"/>
      <c r="D108" s="47"/>
      <c r="E108" s="47"/>
      <c r="F108" s="47"/>
      <c r="G108" s="47"/>
      <c r="H108" s="47"/>
      <c r="I108" s="47"/>
      <c r="J108" s="47" t="s">
        <v>75</v>
      </c>
    </row>
    <row r="109" customFormat="false" ht="15.15" hidden="false" customHeight="true" outlineLevel="0" collapsed="false">
      <c r="A109" s="39" t="s">
        <v>73</v>
      </c>
      <c r="B109" s="40" t="s">
        <v>118</v>
      </c>
      <c r="C109" s="40"/>
      <c r="D109" s="40"/>
      <c r="E109" s="40"/>
      <c r="F109" s="40"/>
      <c r="G109" s="40"/>
      <c r="H109" s="40"/>
      <c r="I109" s="40"/>
      <c r="J109" s="66" t="n">
        <f aca="false">J73</f>
        <v>298.39</v>
      </c>
    </row>
    <row r="110" customFormat="false" ht="15.15" hidden="false" customHeight="true" outlineLevel="0" collapsed="false">
      <c r="A110" s="39" t="s">
        <v>81</v>
      </c>
      <c r="B110" s="40" t="s">
        <v>82</v>
      </c>
      <c r="C110" s="40"/>
      <c r="D110" s="40"/>
      <c r="E110" s="40"/>
      <c r="F110" s="40"/>
      <c r="G110" s="40"/>
      <c r="H110" s="40"/>
      <c r="I110" s="40"/>
      <c r="J110" s="66" t="n">
        <f aca="false">J87</f>
        <v>674.65</v>
      </c>
    </row>
    <row r="111" customFormat="false" ht="15.15" hidden="false" customHeight="true" outlineLevel="0" collapsed="false">
      <c r="A111" s="39" t="s">
        <v>101</v>
      </c>
      <c r="B111" s="40" t="s">
        <v>102</v>
      </c>
      <c r="C111" s="40"/>
      <c r="D111" s="40"/>
      <c r="E111" s="40"/>
      <c r="F111" s="40"/>
      <c r="G111" s="40"/>
      <c r="H111" s="40"/>
      <c r="I111" s="40"/>
      <c r="J111" s="66" t="n">
        <f aca="false">J103</f>
        <v>641.005337</v>
      </c>
    </row>
    <row r="112" customFormat="false" ht="15.15" hidden="false" customHeight="true" outlineLevel="0" collapsed="false">
      <c r="A112" s="34" t="s">
        <v>79</v>
      </c>
      <c r="B112" s="34"/>
      <c r="C112" s="34"/>
      <c r="D112" s="34"/>
      <c r="E112" s="34"/>
      <c r="F112" s="34"/>
      <c r="G112" s="34"/>
      <c r="H112" s="34"/>
      <c r="I112" s="34"/>
      <c r="J112" s="67" t="n">
        <f aca="false">SUM(J109+J110+J111)</f>
        <v>1614.045337</v>
      </c>
    </row>
    <row r="113" customFormat="false" ht="14.65" hidden="false" customHeight="false" outlineLevel="0" collapsed="false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customFormat="false" ht="15.15" hidden="false" customHeight="true" outlineLevel="0" collapsed="false">
      <c r="A114" s="28" t="s">
        <v>119</v>
      </c>
      <c r="B114" s="28"/>
      <c r="C114" s="28"/>
      <c r="D114" s="28"/>
      <c r="E114" s="28"/>
      <c r="F114" s="28"/>
      <c r="G114" s="28"/>
      <c r="H114" s="28"/>
      <c r="I114" s="28"/>
      <c r="J114" s="28"/>
    </row>
    <row r="115" customFormat="false" ht="15.15" hidden="false" customHeight="true" outlineLevel="0" collapsed="false">
      <c r="A115" s="37" t="n">
        <v>3</v>
      </c>
      <c r="B115" s="7" t="s">
        <v>120</v>
      </c>
      <c r="C115" s="7"/>
      <c r="D115" s="7"/>
      <c r="E115" s="7"/>
      <c r="F115" s="7"/>
      <c r="G115" s="7"/>
      <c r="H115" s="7"/>
      <c r="I115" s="7"/>
      <c r="J115" s="37" t="s">
        <v>121</v>
      </c>
    </row>
    <row r="116" customFormat="false" ht="24.7" hidden="false" customHeight="true" outlineLevel="0" collapsed="false">
      <c r="A116" s="19" t="s">
        <v>6</v>
      </c>
      <c r="B116" s="40" t="s">
        <v>122</v>
      </c>
      <c r="C116" s="40"/>
      <c r="D116" s="40"/>
      <c r="E116" s="40"/>
      <c r="F116" s="40"/>
      <c r="G116" s="40"/>
      <c r="H116" s="40"/>
      <c r="I116" s="40"/>
      <c r="J116" s="49" t="n">
        <f aca="false">ROUND(((($J$63+$J112-J85))/12)+(($J$63+$J$73)*0.08)*0.4,0)*(0.4207)</f>
        <v>116.5339</v>
      </c>
    </row>
    <row r="117" customFormat="false" ht="24.7" hidden="false" customHeight="true" outlineLevel="0" collapsed="false">
      <c r="A117" s="19" t="s">
        <v>15</v>
      </c>
      <c r="B117" s="40" t="s">
        <v>207</v>
      </c>
      <c r="C117" s="40"/>
      <c r="D117" s="40"/>
      <c r="E117" s="40"/>
      <c r="F117" s="40"/>
      <c r="G117" s="40"/>
      <c r="H117" s="40"/>
      <c r="I117" s="40"/>
      <c r="J117" s="49" t="n">
        <f aca="false">ROUND(((($J$63+$J$112))/12)+(($J$63+$J$73)*0.08)*0.4,0)*(0.4207)</f>
        <v>135.0447</v>
      </c>
    </row>
    <row r="118" customFormat="false" ht="26.1" hidden="false" customHeight="true" outlineLevel="0" collapsed="false">
      <c r="A118" s="19" t="s">
        <v>93</v>
      </c>
      <c r="B118" s="40" t="s">
        <v>124</v>
      </c>
      <c r="C118" s="40"/>
      <c r="D118" s="40"/>
      <c r="E118" s="40"/>
      <c r="F118" s="40"/>
      <c r="G118" s="40"/>
      <c r="H118" s="40"/>
      <c r="I118" s="40"/>
      <c r="J118" s="49" t="n">
        <f aca="false">(J73*0.018)</f>
        <v>5.37102</v>
      </c>
    </row>
    <row r="119" customFormat="false" ht="14.65" hidden="false" customHeight="false" outlineLevel="0" collapsed="false">
      <c r="A119" s="46" t="s">
        <v>79</v>
      </c>
      <c r="B119" s="46"/>
      <c r="C119" s="46"/>
      <c r="D119" s="46"/>
      <c r="E119" s="46"/>
      <c r="F119" s="46"/>
      <c r="G119" s="46"/>
      <c r="H119" s="46"/>
      <c r="I119" s="46"/>
      <c r="J119" s="56" t="n">
        <f aca="false">SUM(J116:J117)-J118</f>
        <v>246.20758</v>
      </c>
    </row>
    <row r="120" customFormat="false" ht="14.65" hidden="false" customHeight="fals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customFormat="false" ht="15.15" hidden="false" customHeight="true" outlineLevel="0" collapsed="false">
      <c r="A121" s="28" t="s">
        <v>125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customFormat="false" ht="15.15" hidden="false" customHeight="true" outlineLevel="0" collapsed="false">
      <c r="A122" s="68" t="s">
        <v>126</v>
      </c>
      <c r="B122" s="68"/>
      <c r="C122" s="68"/>
      <c r="D122" s="68"/>
      <c r="E122" s="68"/>
      <c r="F122" s="68"/>
      <c r="G122" s="68"/>
      <c r="H122" s="68"/>
      <c r="I122" s="68"/>
      <c r="J122" s="145" t="n">
        <f aca="false">J63+J112+J119</f>
        <v>3395.142917</v>
      </c>
    </row>
    <row r="123" customFormat="false" ht="14.3" hidden="false" customHeight="true" outlineLevel="0" collapsed="false">
      <c r="A123" s="68" t="s">
        <v>127</v>
      </c>
      <c r="B123" s="68"/>
      <c r="C123" s="68"/>
      <c r="D123" s="68"/>
      <c r="E123" s="68"/>
      <c r="F123" s="68"/>
      <c r="G123" s="68"/>
      <c r="H123" s="68"/>
      <c r="I123" s="68"/>
      <c r="J123" s="68"/>
    </row>
    <row r="124" customFormat="false" ht="14.65" hidden="false" customHeight="false" outlineLevel="0" collapsed="false">
      <c r="A124" s="70" t="s">
        <v>128</v>
      </c>
      <c r="B124" s="37" t="s">
        <v>129</v>
      </c>
      <c r="C124" s="37"/>
      <c r="D124" s="37"/>
      <c r="E124" s="37"/>
      <c r="F124" s="37"/>
      <c r="G124" s="37"/>
      <c r="H124" s="37"/>
      <c r="I124" s="37"/>
      <c r="J124" s="70" t="s">
        <v>75</v>
      </c>
    </row>
    <row r="125" customFormat="false" ht="15.15" hidden="false" customHeight="true" outlineLevel="0" collapsed="false">
      <c r="A125" s="71" t="s">
        <v>6</v>
      </c>
      <c r="B125" s="40" t="s">
        <v>130</v>
      </c>
      <c r="C125" s="40"/>
      <c r="D125" s="40"/>
      <c r="E125" s="40"/>
      <c r="F125" s="40"/>
      <c r="G125" s="40"/>
      <c r="H125" s="40"/>
      <c r="I125" s="40"/>
      <c r="J125" s="146" t="n">
        <f aca="false">ROUND(($J$122/30)*20.9589,0)/12</f>
        <v>197.666666666667</v>
      </c>
    </row>
    <row r="126" customFormat="false" ht="14.65" hidden="false" customHeight="false" outlineLevel="0" collapsed="false">
      <c r="A126" s="71" t="s">
        <v>9</v>
      </c>
      <c r="B126" s="38" t="s">
        <v>131</v>
      </c>
      <c r="C126" s="38"/>
      <c r="D126" s="38"/>
      <c r="E126" s="38"/>
      <c r="F126" s="38"/>
      <c r="G126" s="38"/>
      <c r="H126" s="38"/>
      <c r="I126" s="38"/>
      <c r="J126" s="147" t="n">
        <f aca="false">ROUND(($J$122/30)*1,0)/12</f>
        <v>9.41666666666667</v>
      </c>
    </row>
    <row r="127" customFormat="false" ht="14.65" hidden="false" customHeight="false" outlineLevel="0" collapsed="false">
      <c r="A127" s="71" t="s">
        <v>12</v>
      </c>
      <c r="B127" s="38" t="s">
        <v>132</v>
      </c>
      <c r="C127" s="38"/>
      <c r="D127" s="38"/>
      <c r="E127" s="38"/>
      <c r="F127" s="38"/>
      <c r="G127" s="38"/>
      <c r="H127" s="38"/>
      <c r="I127" s="38"/>
      <c r="J127" s="147" t="n">
        <f aca="false">ROUND((($J$122/30)*5)/12*0.015,2)</f>
        <v>0.71</v>
      </c>
    </row>
    <row r="128" customFormat="false" ht="14.65" hidden="false" customHeight="false" outlineLevel="0" collapsed="false">
      <c r="A128" s="71" t="s">
        <v>15</v>
      </c>
      <c r="B128" s="38" t="s">
        <v>133</v>
      </c>
      <c r="C128" s="38"/>
      <c r="D128" s="38"/>
      <c r="E128" s="38"/>
      <c r="F128" s="38"/>
      <c r="G128" s="38"/>
      <c r="H128" s="38"/>
      <c r="I128" s="38"/>
      <c r="J128" s="148" t="n">
        <f aca="false">ROUND(($J$122/30)*0.9659,0)/12</f>
        <v>9.08333333333333</v>
      </c>
    </row>
    <row r="129" customFormat="false" ht="14.65" hidden="false" customHeight="false" outlineLevel="0" collapsed="false">
      <c r="A129" s="71" t="s">
        <v>91</v>
      </c>
      <c r="B129" s="38" t="s">
        <v>134</v>
      </c>
      <c r="C129" s="38"/>
      <c r="D129" s="38"/>
      <c r="E129" s="38"/>
      <c r="F129" s="38"/>
      <c r="G129" s="38"/>
      <c r="H129" s="38"/>
      <c r="I129" s="38"/>
      <c r="J129" s="148" t="n">
        <f aca="false">ROUND(($J$122/30)*3.4932,0)/12</f>
        <v>32.9166666666667</v>
      </c>
    </row>
    <row r="130" customFormat="false" ht="14.65" hidden="false" customHeight="false" outlineLevel="0" collapsed="false">
      <c r="A130" s="74" t="s">
        <v>93</v>
      </c>
      <c r="B130" s="38" t="s">
        <v>135</v>
      </c>
      <c r="C130" s="38"/>
      <c r="D130" s="38"/>
      <c r="E130" s="38"/>
      <c r="F130" s="38"/>
      <c r="G130" s="38"/>
      <c r="H130" s="38"/>
      <c r="I130" s="38"/>
      <c r="J130" s="148" t="n">
        <f aca="false">ROUND(($J$122/30)*0.2688,0)/12</f>
        <v>2.5</v>
      </c>
    </row>
    <row r="131" customFormat="false" ht="14.65" hidden="false" customHeight="false" outlineLevel="0" collapsed="false">
      <c r="A131" s="74" t="s">
        <v>95</v>
      </c>
      <c r="B131" s="38" t="s">
        <v>136</v>
      </c>
      <c r="C131" s="38"/>
      <c r="D131" s="38"/>
      <c r="E131" s="38"/>
      <c r="F131" s="38"/>
      <c r="G131" s="38"/>
      <c r="H131" s="38"/>
      <c r="I131" s="38"/>
      <c r="J131" s="148" t="n">
        <f aca="false">ROUND(($J$122/30)*0.0427,0)/12</f>
        <v>0.416666666666667</v>
      </c>
    </row>
    <row r="132" customFormat="false" ht="14.65" hidden="false" customHeight="false" outlineLevel="0" collapsed="false">
      <c r="A132" s="74" t="s">
        <v>98</v>
      </c>
      <c r="B132" s="38" t="s">
        <v>137</v>
      </c>
      <c r="C132" s="38"/>
      <c r="D132" s="38"/>
      <c r="E132" s="38"/>
      <c r="F132" s="38"/>
      <c r="G132" s="38"/>
      <c r="H132" s="38"/>
      <c r="I132" s="38"/>
      <c r="J132" s="148" t="n">
        <f aca="false">ROUND(($J$122/30)*0.0355,0)/12</f>
        <v>0.333333333333333</v>
      </c>
    </row>
    <row r="133" customFormat="false" ht="14.65" hidden="false" customHeight="false" outlineLevel="0" collapsed="false">
      <c r="A133" s="74" t="s">
        <v>138</v>
      </c>
      <c r="B133" s="38" t="s">
        <v>139</v>
      </c>
      <c r="C133" s="38"/>
      <c r="D133" s="38"/>
      <c r="E133" s="38"/>
      <c r="F133" s="38"/>
      <c r="G133" s="38"/>
      <c r="H133" s="38"/>
      <c r="I133" s="38"/>
      <c r="J133" s="148" t="n">
        <f aca="false">ROUND(($J$122/30)*0.02,0)/12</f>
        <v>0.166666666666667</v>
      </c>
    </row>
    <row r="134" customFormat="false" ht="14.65" hidden="false" customHeight="false" outlineLevel="0" collapsed="false">
      <c r="A134" s="74" t="s">
        <v>140</v>
      </c>
      <c r="B134" s="38" t="s">
        <v>141</v>
      </c>
      <c r="C134" s="38"/>
      <c r="D134" s="38"/>
      <c r="E134" s="38"/>
      <c r="F134" s="38"/>
      <c r="G134" s="38"/>
      <c r="H134" s="38"/>
      <c r="I134" s="38"/>
      <c r="J134" s="148" t="n">
        <f aca="false">ROUND(($J$122/30)*0.004,0)/12</f>
        <v>0</v>
      </c>
    </row>
    <row r="135" customFormat="false" ht="14.65" hidden="false" customHeight="false" outlineLevel="0" collapsed="false">
      <c r="A135" s="74" t="s">
        <v>142</v>
      </c>
      <c r="B135" s="38" t="s">
        <v>143</v>
      </c>
      <c r="C135" s="38"/>
      <c r="D135" s="38"/>
      <c r="E135" s="38"/>
      <c r="F135" s="38"/>
      <c r="G135" s="38"/>
      <c r="H135" s="38"/>
      <c r="I135" s="38"/>
      <c r="J135" s="148" t="n">
        <f aca="false">ROUND(($J$122/30)*0.1997,0)/12</f>
        <v>1.91666666666667</v>
      </c>
    </row>
    <row r="136" customFormat="false" ht="15.15" hidden="false" customHeight="false" outlineLevel="0" collapsed="false">
      <c r="A136" s="74" t="s">
        <v>144</v>
      </c>
      <c r="B136" s="38" t="s">
        <v>145</v>
      </c>
      <c r="C136" s="38"/>
      <c r="D136" s="38"/>
      <c r="E136" s="38"/>
      <c r="F136" s="38"/>
      <c r="G136" s="38"/>
      <c r="H136" s="38"/>
      <c r="I136" s="38"/>
      <c r="J136" s="146" t="n">
        <f aca="false">ROUND(($J$122/30)*2.4753,0)/12</f>
        <v>23.3333333333333</v>
      </c>
    </row>
    <row r="137" customFormat="false" ht="14.65" hidden="false" customHeight="false" outlineLevel="0" collapsed="false">
      <c r="A137" s="74" t="s">
        <v>146</v>
      </c>
      <c r="B137" s="38" t="s">
        <v>147</v>
      </c>
      <c r="C137" s="38"/>
      <c r="D137" s="38"/>
      <c r="E137" s="38"/>
      <c r="F137" s="38"/>
      <c r="G137" s="38"/>
      <c r="H137" s="38"/>
      <c r="I137" s="38"/>
      <c r="J137" s="146" t="n">
        <f aca="false">ROUND(($J$122/30)*0.0098,0)/12</f>
        <v>0.0833333333333333</v>
      </c>
    </row>
    <row r="138" customFormat="false" ht="14.65" hidden="false" customHeight="false" outlineLevel="0" collapsed="false">
      <c r="A138" s="46" t="s">
        <v>79</v>
      </c>
      <c r="B138" s="46"/>
      <c r="C138" s="46"/>
      <c r="D138" s="46"/>
      <c r="E138" s="46"/>
      <c r="F138" s="46"/>
      <c r="G138" s="46"/>
      <c r="H138" s="46"/>
      <c r="I138" s="46"/>
      <c r="J138" s="56" t="n">
        <f aca="false">SUM(J125:J137)</f>
        <v>278.543333333333</v>
      </c>
    </row>
    <row r="139" customFormat="false" ht="14.65" hidden="false" customHeight="false" outlineLevel="0" collapsed="false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  <row r="140" customFormat="false" ht="15.15" hidden="false" customHeight="true" outlineLevel="0" collapsed="false">
      <c r="A140" s="7" t="s">
        <v>209</v>
      </c>
      <c r="B140" s="7"/>
      <c r="C140" s="7"/>
      <c r="D140" s="7"/>
      <c r="E140" s="7"/>
      <c r="F140" s="7"/>
      <c r="G140" s="7"/>
      <c r="H140" s="7"/>
      <c r="I140" s="7"/>
      <c r="J140" s="7"/>
    </row>
    <row r="141" customFormat="false" ht="15.15" hidden="false" customHeight="true" outlineLevel="0" collapsed="false">
      <c r="A141" s="47" t="n">
        <v>4</v>
      </c>
      <c r="B141" s="47" t="s">
        <v>149</v>
      </c>
      <c r="C141" s="47"/>
      <c r="D141" s="47"/>
      <c r="E141" s="47"/>
      <c r="F141" s="47"/>
      <c r="G141" s="47"/>
      <c r="H141" s="47"/>
      <c r="I141" s="47"/>
      <c r="J141" s="75" t="s">
        <v>75</v>
      </c>
    </row>
    <row r="142" customFormat="false" ht="15.15" hidden="false" customHeight="true" outlineLevel="0" collapsed="false">
      <c r="A142" s="39" t="s">
        <v>128</v>
      </c>
      <c r="B142" s="40" t="s">
        <v>129</v>
      </c>
      <c r="C142" s="40"/>
      <c r="D142" s="40"/>
      <c r="E142" s="40"/>
      <c r="F142" s="40"/>
      <c r="G142" s="40"/>
      <c r="H142" s="40"/>
      <c r="I142" s="40"/>
      <c r="J142" s="49" t="n">
        <f aca="false">J138</f>
        <v>278.543333333333</v>
      </c>
    </row>
    <row r="143" customFormat="false" ht="14.65" hidden="false" customHeight="false" outlineLevel="0" collapsed="false">
      <c r="A143" s="19"/>
      <c r="B143" s="19"/>
      <c r="C143" s="19"/>
      <c r="D143" s="19"/>
      <c r="E143" s="19"/>
      <c r="F143" s="19"/>
      <c r="G143" s="19"/>
      <c r="H143" s="19"/>
      <c r="I143" s="19"/>
      <c r="J143" s="19"/>
    </row>
    <row r="144" customFormat="false" ht="15.15" hidden="false" customHeight="true" outlineLevel="0" collapsed="false">
      <c r="A144" s="7" t="s">
        <v>150</v>
      </c>
      <c r="B144" s="7"/>
      <c r="C144" s="7"/>
      <c r="D144" s="7"/>
      <c r="E144" s="7"/>
      <c r="F144" s="7"/>
      <c r="G144" s="7"/>
      <c r="H144" s="7"/>
      <c r="I144" s="7"/>
      <c r="J144" s="7"/>
    </row>
    <row r="145" customFormat="false" ht="14.65" hidden="false" customHeight="false" outlineLevel="0" collapsed="false">
      <c r="A145" s="45" t="n">
        <v>5</v>
      </c>
      <c r="B145" s="45" t="s">
        <v>151</v>
      </c>
      <c r="C145" s="45"/>
      <c r="D145" s="45"/>
      <c r="E145" s="45"/>
      <c r="F145" s="45"/>
      <c r="G145" s="45"/>
      <c r="H145" s="45"/>
      <c r="I145" s="45"/>
      <c r="J145" s="45" t="s">
        <v>75</v>
      </c>
    </row>
    <row r="146" customFormat="false" ht="14.65" hidden="false" customHeight="false" outlineLevel="0" collapsed="false">
      <c r="A146" s="19" t="s">
        <v>6</v>
      </c>
      <c r="B146" s="38" t="s">
        <v>152</v>
      </c>
      <c r="C146" s="38"/>
      <c r="D146" s="38"/>
      <c r="E146" s="38"/>
      <c r="F146" s="38"/>
      <c r="G146" s="38"/>
      <c r="H146" s="38"/>
      <c r="I146" s="38"/>
      <c r="J146" s="57" t="n">
        <f aca="false">SUM(J63+J112+J119+J138)*0.0145</f>
        <v>53.2684506298333</v>
      </c>
    </row>
    <row r="147" customFormat="false" ht="15.15" hidden="false" customHeight="false" outlineLevel="0" collapsed="false">
      <c r="A147" s="19" t="s">
        <v>9</v>
      </c>
      <c r="B147" s="38" t="s">
        <v>217</v>
      </c>
      <c r="C147" s="38"/>
      <c r="D147" s="38"/>
      <c r="E147" s="38"/>
      <c r="F147" s="38"/>
      <c r="G147" s="38"/>
      <c r="H147" s="38"/>
      <c r="I147" s="38"/>
      <c r="J147" s="20" t="n">
        <f aca="false">SUM(J63+J112+J119+J138)*0.12</f>
        <v>440.84235004</v>
      </c>
    </row>
    <row r="148" customFormat="false" ht="15.15" hidden="false" customHeight="false" outlineLevel="0" collapsed="false">
      <c r="A148" s="19" t="s">
        <v>15</v>
      </c>
      <c r="B148" s="38" t="s">
        <v>154</v>
      </c>
      <c r="C148" s="38"/>
      <c r="D148" s="38"/>
      <c r="E148" s="38"/>
      <c r="F148" s="38"/>
      <c r="G148" s="38"/>
      <c r="H148" s="38"/>
      <c r="I148" s="38"/>
      <c r="J148" s="20" t="s">
        <v>155</v>
      </c>
    </row>
    <row r="149" customFormat="false" ht="15.15" hidden="false" customHeight="false" outlineLevel="0" collapsed="false">
      <c r="A149" s="46" t="s">
        <v>69</v>
      </c>
      <c r="B149" s="46"/>
      <c r="C149" s="46"/>
      <c r="D149" s="46"/>
      <c r="E149" s="46"/>
      <c r="F149" s="46"/>
      <c r="G149" s="46"/>
      <c r="H149" s="46"/>
      <c r="I149" s="46"/>
      <c r="J149" s="69" t="n">
        <f aca="false">SUM(J146:J148)</f>
        <v>494.110800669833</v>
      </c>
    </row>
    <row r="150" customFormat="false" ht="14.65" hidden="false" customHeight="false" outlineLevel="0" collapsed="false">
      <c r="A150" s="19"/>
      <c r="B150" s="19"/>
      <c r="C150" s="19"/>
      <c r="D150" s="19"/>
      <c r="E150" s="19"/>
      <c r="F150" s="19"/>
      <c r="G150" s="19"/>
      <c r="H150" s="19"/>
      <c r="I150" s="19"/>
      <c r="J150" s="19"/>
    </row>
    <row r="151" customFormat="false" ht="14.65" hidden="false" customHeight="false" outlineLevel="0" collapsed="false">
      <c r="A151" s="144"/>
      <c r="B151" s="144"/>
      <c r="C151" s="144"/>
      <c r="D151" s="144"/>
      <c r="E151" s="144"/>
      <c r="F151" s="144"/>
      <c r="G151" s="144"/>
      <c r="H151" s="144"/>
      <c r="I151" s="144"/>
      <c r="J151" s="144"/>
    </row>
    <row r="152" customFormat="false" ht="14.65" hidden="false" customHeight="false" outlineLevel="0" collapsed="false">
      <c r="A152" s="19"/>
      <c r="B152" s="19"/>
      <c r="C152" s="19"/>
      <c r="D152" s="19"/>
      <c r="E152" s="19"/>
      <c r="F152" s="19"/>
      <c r="G152" s="19"/>
      <c r="H152" s="19"/>
      <c r="I152" s="19"/>
      <c r="J152" s="19"/>
    </row>
    <row r="153" customFormat="false" ht="15.15" hidden="false" customHeight="true" outlineLevel="0" collapsed="false">
      <c r="A153" s="28" t="s">
        <v>156</v>
      </c>
      <c r="B153" s="28"/>
      <c r="C153" s="28"/>
      <c r="D153" s="28"/>
      <c r="E153" s="28"/>
      <c r="F153" s="28"/>
      <c r="G153" s="28"/>
      <c r="H153" s="28"/>
      <c r="I153" s="28"/>
      <c r="J153" s="28"/>
    </row>
    <row r="154" customFormat="false" ht="26.95" hidden="false" customHeight="false" outlineLevel="0" collapsed="false">
      <c r="A154" s="37" t="n">
        <v>6</v>
      </c>
      <c r="B154" s="37" t="s">
        <v>157</v>
      </c>
      <c r="C154" s="37"/>
      <c r="D154" s="37"/>
      <c r="E154" s="37"/>
      <c r="F154" s="37"/>
      <c r="G154" s="37"/>
      <c r="H154" s="37"/>
      <c r="I154" s="7" t="s">
        <v>83</v>
      </c>
      <c r="J154" s="76" t="s">
        <v>84</v>
      </c>
    </row>
    <row r="155" customFormat="false" ht="37.05" hidden="false" customHeight="true" outlineLevel="0" collapsed="false">
      <c r="A155" s="43" t="s">
        <v>158</v>
      </c>
      <c r="B155" s="43"/>
      <c r="C155" s="43"/>
      <c r="D155" s="43"/>
      <c r="E155" s="43"/>
      <c r="F155" s="43"/>
      <c r="G155" s="43"/>
      <c r="H155" s="43"/>
      <c r="I155" s="77" t="s">
        <v>105</v>
      </c>
      <c r="J155" s="78" t="n">
        <f aca="false">SUM(J63+J112+J119+J143+J149)</f>
        <v>3889.25371766983</v>
      </c>
    </row>
    <row r="156" customFormat="false" ht="14.65" hidden="false" customHeight="false" outlineLevel="0" collapsed="false">
      <c r="A156" s="19" t="s">
        <v>6</v>
      </c>
      <c r="B156" s="38" t="s">
        <v>159</v>
      </c>
      <c r="C156" s="38"/>
      <c r="D156" s="38"/>
      <c r="E156" s="38"/>
      <c r="F156" s="38"/>
      <c r="G156" s="38"/>
      <c r="H156" s="38"/>
      <c r="I156" s="50" t="n">
        <v>0.03</v>
      </c>
      <c r="J156" s="79"/>
    </row>
    <row r="157" customFormat="false" ht="14.65" hidden="false" customHeight="false" outlineLevel="0" collapsed="false">
      <c r="A157" s="19" t="s">
        <v>9</v>
      </c>
      <c r="B157" s="38" t="s">
        <v>160</v>
      </c>
      <c r="C157" s="38"/>
      <c r="D157" s="38"/>
      <c r="E157" s="38"/>
      <c r="F157" s="38"/>
      <c r="G157" s="38"/>
      <c r="H157" s="38"/>
      <c r="I157" s="50" t="n">
        <v>0.0679</v>
      </c>
      <c r="J157" s="79"/>
    </row>
    <row r="158" customFormat="false" ht="14.65" hidden="false" customHeight="false" outlineLevel="0" collapsed="false">
      <c r="A158" s="19" t="s">
        <v>12</v>
      </c>
      <c r="B158" s="38" t="s">
        <v>161</v>
      </c>
      <c r="C158" s="38"/>
      <c r="D158" s="38"/>
      <c r="E158" s="38"/>
      <c r="F158" s="38"/>
      <c r="G158" s="38"/>
      <c r="H158" s="38"/>
      <c r="I158" s="80" t="s">
        <v>105</v>
      </c>
      <c r="J158" s="81"/>
    </row>
    <row r="159" customFormat="false" ht="14.65" hidden="false" customHeight="false" outlineLevel="0" collapsed="false">
      <c r="A159" s="19"/>
      <c r="B159" s="38" t="s">
        <v>162</v>
      </c>
      <c r="C159" s="38"/>
      <c r="D159" s="38"/>
      <c r="E159" s="38"/>
      <c r="F159" s="38"/>
      <c r="G159" s="38"/>
      <c r="H159" s="38"/>
      <c r="I159" s="80" t="s">
        <v>105</v>
      </c>
      <c r="J159" s="81"/>
    </row>
    <row r="160" customFormat="false" ht="15.15" hidden="false" customHeight="false" outlineLevel="0" collapsed="false">
      <c r="A160" s="19"/>
      <c r="B160" s="38" t="s">
        <v>163</v>
      </c>
      <c r="C160" s="38"/>
      <c r="D160" s="38"/>
      <c r="E160" s="38"/>
      <c r="F160" s="38"/>
      <c r="G160" s="38"/>
      <c r="H160" s="38"/>
      <c r="I160" s="82" t="n">
        <v>0.076</v>
      </c>
      <c r="J160" s="79"/>
    </row>
    <row r="161" customFormat="false" ht="15.15" hidden="false" customHeight="false" outlineLevel="0" collapsed="false">
      <c r="A161" s="19"/>
      <c r="B161" s="38" t="s">
        <v>164</v>
      </c>
      <c r="C161" s="38"/>
      <c r="D161" s="38"/>
      <c r="E161" s="38"/>
      <c r="F161" s="38"/>
      <c r="G161" s="38"/>
      <c r="H161" s="38"/>
      <c r="I161" s="82" t="n">
        <v>0.0165</v>
      </c>
      <c r="J161" s="79"/>
    </row>
    <row r="162" customFormat="false" ht="26.1" hidden="false" customHeight="true" outlineLevel="0" collapsed="false">
      <c r="A162" s="19"/>
      <c r="B162" s="40" t="s">
        <v>165</v>
      </c>
      <c r="C162" s="40"/>
      <c r="D162" s="40"/>
      <c r="E162" s="40"/>
      <c r="F162" s="40"/>
      <c r="G162" s="40"/>
      <c r="H162" s="40"/>
      <c r="I162" s="83" t="s">
        <v>105</v>
      </c>
      <c r="J162" s="81"/>
    </row>
    <row r="163" customFormat="false" ht="26.1" hidden="false" customHeight="true" outlineLevel="0" collapsed="false">
      <c r="A163" s="19"/>
      <c r="B163" s="40" t="s">
        <v>166</v>
      </c>
      <c r="C163" s="40"/>
      <c r="D163" s="40"/>
      <c r="E163" s="40"/>
      <c r="F163" s="40"/>
      <c r="G163" s="40"/>
      <c r="H163" s="40"/>
      <c r="I163" s="83" t="s">
        <v>105</v>
      </c>
      <c r="J163" s="81"/>
    </row>
    <row r="164" customFormat="false" ht="15.15" hidden="false" customHeight="false" outlineLevel="0" collapsed="false">
      <c r="A164" s="19"/>
      <c r="B164" s="38" t="s">
        <v>167</v>
      </c>
      <c r="C164" s="38"/>
      <c r="D164" s="38"/>
      <c r="E164" s="38"/>
      <c r="F164" s="38"/>
      <c r="G164" s="38"/>
      <c r="H164" s="38"/>
      <c r="I164" s="83" t="s">
        <v>105</v>
      </c>
      <c r="J164" s="81"/>
    </row>
    <row r="165" customFormat="false" ht="15.15" hidden="false" customHeight="false" outlineLevel="0" collapsed="false">
      <c r="A165" s="19"/>
      <c r="B165" s="38" t="s">
        <v>168</v>
      </c>
      <c r="C165" s="38"/>
      <c r="D165" s="38"/>
      <c r="E165" s="38"/>
      <c r="F165" s="38"/>
      <c r="G165" s="38"/>
      <c r="H165" s="38"/>
      <c r="I165" s="83" t="s">
        <v>105</v>
      </c>
      <c r="J165" s="81"/>
    </row>
    <row r="166" customFormat="false" ht="15.15" hidden="false" customHeight="false" outlineLevel="0" collapsed="false">
      <c r="A166" s="19"/>
      <c r="B166" s="38" t="s">
        <v>169</v>
      </c>
      <c r="C166" s="38"/>
      <c r="D166" s="38"/>
      <c r="E166" s="38"/>
      <c r="F166" s="38"/>
      <c r="G166" s="38"/>
      <c r="H166" s="38"/>
      <c r="I166" s="82" t="n">
        <v>0.05</v>
      </c>
      <c r="J166" s="79"/>
    </row>
    <row r="167" customFormat="false" ht="26.95" hidden="false" customHeight="true" outlineLevel="0" collapsed="false">
      <c r="A167" s="84" t="s">
        <v>170</v>
      </c>
      <c r="B167" s="84"/>
      <c r="C167" s="84"/>
      <c r="D167" s="84"/>
      <c r="E167" s="84"/>
      <c r="F167" s="84"/>
      <c r="G167" s="84"/>
      <c r="H167" s="84"/>
      <c r="I167" s="84"/>
      <c r="J167" s="56" t="n">
        <f aca="false">0.3045*J155</f>
        <v>1184.27775703046</v>
      </c>
    </row>
    <row r="168" customFormat="false" ht="14.65" hidden="false" customHeight="false" outlineLevel="0" collapsed="false">
      <c r="A168" s="19"/>
      <c r="B168" s="19"/>
      <c r="C168" s="19"/>
      <c r="D168" s="19"/>
      <c r="E168" s="19"/>
      <c r="F168" s="19"/>
      <c r="G168" s="19"/>
      <c r="H168" s="19"/>
      <c r="I168" s="19"/>
      <c r="J168" s="19"/>
    </row>
    <row r="169" customFormat="false" ht="14.65" hidden="false" customHeight="false" outlineLevel="0" collapsed="false">
      <c r="A169" s="19"/>
      <c r="B169" s="19"/>
      <c r="C169" s="19"/>
      <c r="D169" s="19"/>
      <c r="E169" s="19"/>
      <c r="F169" s="19"/>
      <c r="G169" s="19"/>
      <c r="H169" s="19"/>
      <c r="I169" s="19"/>
      <c r="J169" s="19"/>
    </row>
    <row r="170" customFormat="false" ht="15.15" hidden="false" customHeight="true" outlineLevel="0" collapsed="false">
      <c r="A170" s="85" t="s">
        <v>171</v>
      </c>
      <c r="B170" s="85"/>
      <c r="C170" s="85"/>
      <c r="D170" s="85"/>
      <c r="E170" s="85"/>
      <c r="F170" s="85"/>
      <c r="G170" s="85"/>
      <c r="H170" s="85"/>
      <c r="I170" s="85"/>
      <c r="J170" s="85"/>
    </row>
    <row r="171" customFormat="false" ht="15.15" hidden="false" customHeight="true" outlineLevel="0" collapsed="false">
      <c r="A171" s="86" t="s">
        <v>172</v>
      </c>
      <c r="B171" s="86"/>
      <c r="C171" s="86"/>
      <c r="D171" s="86"/>
      <c r="E171" s="86"/>
      <c r="F171" s="86"/>
      <c r="G171" s="86"/>
      <c r="H171" s="86"/>
      <c r="I171" s="86"/>
      <c r="J171" s="7" t="s">
        <v>75</v>
      </c>
    </row>
    <row r="172" customFormat="false" ht="15.15" hidden="false" customHeight="true" outlineLevel="0" collapsed="false">
      <c r="A172" s="87" t="s">
        <v>6</v>
      </c>
      <c r="B172" s="88" t="s">
        <v>173</v>
      </c>
      <c r="C172" s="88"/>
      <c r="D172" s="88"/>
      <c r="E172" s="88"/>
      <c r="F172" s="88"/>
      <c r="G172" s="88"/>
      <c r="H172" s="88"/>
      <c r="I172" s="88"/>
      <c r="J172" s="20" t="n">
        <f aca="false">J63</f>
        <v>1534.89</v>
      </c>
    </row>
    <row r="173" customFormat="false" ht="15.15" hidden="false" customHeight="true" outlineLevel="0" collapsed="false">
      <c r="A173" s="87" t="s">
        <v>9</v>
      </c>
      <c r="B173" s="88" t="s">
        <v>71</v>
      </c>
      <c r="C173" s="88"/>
      <c r="D173" s="88"/>
      <c r="E173" s="88"/>
      <c r="F173" s="88"/>
      <c r="G173" s="88"/>
      <c r="H173" s="88"/>
      <c r="I173" s="88"/>
      <c r="J173" s="20" t="n">
        <f aca="false">J112</f>
        <v>1614.045337</v>
      </c>
    </row>
    <row r="174" customFormat="false" ht="15.15" hidden="false" customHeight="true" outlineLevel="0" collapsed="false">
      <c r="A174" s="87" t="s">
        <v>12</v>
      </c>
      <c r="B174" s="88" t="s">
        <v>174</v>
      </c>
      <c r="C174" s="88"/>
      <c r="D174" s="88"/>
      <c r="E174" s="88"/>
      <c r="F174" s="88"/>
      <c r="G174" s="88"/>
      <c r="H174" s="88"/>
      <c r="I174" s="88"/>
      <c r="J174" s="20" t="n">
        <f aca="false">J119</f>
        <v>246.20758</v>
      </c>
    </row>
    <row r="175" customFormat="false" ht="15.15" hidden="false" customHeight="true" outlineLevel="0" collapsed="false">
      <c r="A175" s="87" t="s">
        <v>15</v>
      </c>
      <c r="B175" s="88" t="s">
        <v>175</v>
      </c>
      <c r="C175" s="88"/>
      <c r="D175" s="88"/>
      <c r="E175" s="88"/>
      <c r="F175" s="88"/>
      <c r="G175" s="88"/>
      <c r="H175" s="88"/>
      <c r="I175" s="88"/>
      <c r="J175" s="20" t="n">
        <f aca="false">J138</f>
        <v>278.543333333333</v>
      </c>
    </row>
    <row r="176" customFormat="false" ht="15.15" hidden="false" customHeight="true" outlineLevel="0" collapsed="false">
      <c r="A176" s="87" t="s">
        <v>91</v>
      </c>
      <c r="B176" s="88" t="s">
        <v>176</v>
      </c>
      <c r="C176" s="88"/>
      <c r="D176" s="88"/>
      <c r="E176" s="88"/>
      <c r="F176" s="88"/>
      <c r="G176" s="88"/>
      <c r="H176" s="88"/>
      <c r="I176" s="88"/>
      <c r="J176" s="20" t="n">
        <f aca="false">J149</f>
        <v>494.110800669833</v>
      </c>
    </row>
    <row r="177" customFormat="false" ht="15.15" hidden="false" customHeight="true" outlineLevel="0" collapsed="false">
      <c r="A177" s="89" t="s">
        <v>177</v>
      </c>
      <c r="B177" s="89"/>
      <c r="C177" s="89"/>
      <c r="D177" s="89"/>
      <c r="E177" s="89"/>
      <c r="F177" s="89"/>
      <c r="G177" s="89"/>
      <c r="H177" s="89"/>
      <c r="I177" s="89"/>
      <c r="J177" s="69" t="n">
        <f aca="false">SUM(J172:J176)</f>
        <v>4167.79705100317</v>
      </c>
    </row>
    <row r="178" customFormat="false" ht="15.15" hidden="false" customHeight="true" outlineLevel="0" collapsed="false">
      <c r="A178" s="87" t="s">
        <v>93</v>
      </c>
      <c r="B178" s="88" t="s">
        <v>178</v>
      </c>
      <c r="C178" s="88"/>
      <c r="D178" s="88"/>
      <c r="E178" s="88"/>
      <c r="F178" s="88"/>
      <c r="G178" s="88"/>
      <c r="H178" s="88"/>
      <c r="I178" s="88"/>
      <c r="J178" s="20" t="n">
        <f aca="false">J167</f>
        <v>1184.27775703046</v>
      </c>
    </row>
    <row r="179" customFormat="false" ht="15.15" hidden="false" customHeight="true" outlineLevel="0" collapsed="false">
      <c r="A179" s="89" t="s">
        <v>179</v>
      </c>
      <c r="B179" s="89"/>
      <c r="C179" s="89"/>
      <c r="D179" s="89"/>
      <c r="E179" s="89"/>
      <c r="F179" s="89"/>
      <c r="G179" s="89"/>
      <c r="H179" s="89"/>
      <c r="I179" s="89"/>
      <c r="J179" s="69" t="n">
        <f aca="false">SUM(J177:J178)</f>
        <v>5352.07480803363</v>
      </c>
    </row>
    <row r="180" customFormat="false" ht="15.15" hidden="false" customHeight="true" outlineLevel="0" collapsed="false">
      <c r="A180" s="90" t="s">
        <v>180</v>
      </c>
      <c r="B180" s="90"/>
      <c r="C180" s="90"/>
      <c r="D180" s="90"/>
      <c r="E180" s="90"/>
      <c r="F180" s="90"/>
      <c r="G180" s="90"/>
      <c r="H180" s="90"/>
      <c r="I180" s="18" t="n">
        <f aca="false">J179</f>
        <v>5352.07480803363</v>
      </c>
      <c r="J180" s="18"/>
    </row>
    <row r="181" customFormat="false" ht="15.15" hidden="false" customHeight="true" outlineLevel="0" collapsed="false">
      <c r="A181" s="92" t="s">
        <v>181</v>
      </c>
      <c r="B181" s="92"/>
      <c r="C181" s="92"/>
      <c r="D181" s="92"/>
      <c r="E181" s="92"/>
      <c r="F181" s="92"/>
      <c r="G181" s="92"/>
      <c r="H181" s="92"/>
      <c r="I181" s="92"/>
      <c r="J181" s="92"/>
    </row>
    <row r="182" customFormat="false" ht="15.15" hidden="false" customHeight="true" outlineLevel="0" collapsed="false">
      <c r="A182" s="149" t="s">
        <v>182</v>
      </c>
      <c r="B182" s="149"/>
      <c r="C182" s="149"/>
      <c r="D182" s="149"/>
      <c r="E182" s="149"/>
      <c r="F182" s="149"/>
      <c r="G182" s="149"/>
      <c r="H182" s="149"/>
      <c r="I182" s="18" t="n">
        <v>12</v>
      </c>
      <c r="J182" s="18"/>
    </row>
    <row r="183" customFormat="false" ht="14.65" hidden="false" customHeight="false" outlineLevel="0" collapsed="false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customFormat="false" ht="14.65" hidden="false" customHeight="true" outlineLevel="0" collapsed="false">
      <c r="A184" s="141" t="s">
        <v>211</v>
      </c>
      <c r="B184" s="141"/>
      <c r="C184" s="141"/>
      <c r="D184" s="141"/>
      <c r="E184" s="141"/>
      <c r="F184" s="141"/>
      <c r="G184" s="141"/>
      <c r="H184" s="141"/>
      <c r="I184" s="18" t="n">
        <f aca="false">5352.07*12</f>
        <v>64224.84</v>
      </c>
      <c r="J184" s="18"/>
    </row>
    <row r="185" customFormat="false" ht="14.65" hidden="false" customHeight="false" outlineLevel="0" collapsed="false">
      <c r="A185" s="95"/>
      <c r="B185" s="95"/>
      <c r="C185" s="95"/>
      <c r="D185" s="95"/>
      <c r="E185" s="95"/>
      <c r="F185" s="95"/>
      <c r="G185" s="95"/>
      <c r="H185" s="95"/>
      <c r="I185" s="95"/>
      <c r="J185" s="95"/>
    </row>
    <row r="186" customFormat="false" ht="14.6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customFormat="false" ht="14.65" hidden="false" customHeight="false" outlineLevel="0" collapsed="false">
      <c r="A187" s="97" t="s">
        <v>184</v>
      </c>
      <c r="B187" s="97"/>
      <c r="C187" s="97"/>
      <c r="D187" s="97"/>
      <c r="E187" s="97"/>
      <c r="F187" s="97"/>
      <c r="G187" s="97" t="s">
        <v>185</v>
      </c>
      <c r="H187" s="97"/>
      <c r="I187" s="97"/>
      <c r="J187" s="97"/>
    </row>
    <row r="188" customFormat="false" ht="14.65" hidden="false" customHeight="false" outlineLevel="0" collapsed="false">
      <c r="A188" s="98" t="s">
        <v>186</v>
      </c>
      <c r="B188" s="98"/>
      <c r="C188" s="98"/>
      <c r="D188" s="98"/>
      <c r="E188" s="98"/>
      <c r="F188" s="98"/>
      <c r="G188" s="150" t="n">
        <v>1</v>
      </c>
      <c r="H188" s="150"/>
      <c r="I188" s="150"/>
      <c r="J188" s="150"/>
    </row>
  </sheetData>
  <mergeCells count="235">
    <mergeCell ref="A1:J1"/>
    <mergeCell ref="A2:J2"/>
    <mergeCell ref="A3:G3"/>
    <mergeCell ref="H3:J3"/>
    <mergeCell ref="A4:G4"/>
    <mergeCell ref="H4:J4"/>
    <mergeCell ref="A5:G5"/>
    <mergeCell ref="H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B50:G50"/>
    <mergeCell ref="H50:J50"/>
    <mergeCell ref="B51:G51"/>
    <mergeCell ref="H51:J51"/>
    <mergeCell ref="B52:G52"/>
    <mergeCell ref="H52:J52"/>
    <mergeCell ref="B53:G53"/>
    <mergeCell ref="H53:J53"/>
    <mergeCell ref="B54:G54"/>
    <mergeCell ref="H54:J54"/>
    <mergeCell ref="A55:J55"/>
    <mergeCell ref="A56:J56"/>
    <mergeCell ref="A57:J57"/>
    <mergeCell ref="A58:J58"/>
    <mergeCell ref="A59:J59"/>
    <mergeCell ref="B60:G60"/>
    <mergeCell ref="H60:I60"/>
    <mergeCell ref="B61:I61"/>
    <mergeCell ref="B62:H62"/>
    <mergeCell ref="A63:I63"/>
    <mergeCell ref="A64:J64"/>
    <mergeCell ref="A65:J65"/>
    <mergeCell ref="A66:J66"/>
    <mergeCell ref="A67:J67"/>
    <mergeCell ref="A68:J68"/>
    <mergeCell ref="B69:I69"/>
    <mergeCell ref="B70:H70"/>
    <mergeCell ref="B71:H71"/>
    <mergeCell ref="B72:H72"/>
    <mergeCell ref="A73:I73"/>
    <mergeCell ref="A74:J74"/>
    <mergeCell ref="A75:J75"/>
    <mergeCell ref="A76:J76"/>
    <mergeCell ref="B77:H77"/>
    <mergeCell ref="B78:H78"/>
    <mergeCell ref="B79:H79"/>
    <mergeCell ref="B80:D80"/>
    <mergeCell ref="B81:H81"/>
    <mergeCell ref="B82:H82"/>
    <mergeCell ref="B83:H83"/>
    <mergeCell ref="B84:H84"/>
    <mergeCell ref="B85:H85"/>
    <mergeCell ref="B86:H86"/>
    <mergeCell ref="A87:H87"/>
    <mergeCell ref="A88:J88"/>
    <mergeCell ref="A89:J89"/>
    <mergeCell ref="A90:J90"/>
    <mergeCell ref="B91:I91"/>
    <mergeCell ref="B92:I92"/>
    <mergeCell ref="B93:H93"/>
    <mergeCell ref="B94:H94"/>
    <mergeCell ref="B95:H95"/>
    <mergeCell ref="B96:I96"/>
    <mergeCell ref="B97:H97"/>
    <mergeCell ref="B98:H98"/>
    <mergeCell ref="B99:I99"/>
    <mergeCell ref="B100:I100"/>
    <mergeCell ref="B101:I101"/>
    <mergeCell ref="B102:I102"/>
    <mergeCell ref="A103:I103"/>
    <mergeCell ref="A104:J104"/>
    <mergeCell ref="A105:J105"/>
    <mergeCell ref="A106:J106"/>
    <mergeCell ref="A107:J107"/>
    <mergeCell ref="B108:I108"/>
    <mergeCell ref="B109:I109"/>
    <mergeCell ref="B110:I110"/>
    <mergeCell ref="B111:I111"/>
    <mergeCell ref="A112:I112"/>
    <mergeCell ref="A113:J113"/>
    <mergeCell ref="A114:J114"/>
    <mergeCell ref="B115:I115"/>
    <mergeCell ref="B116:I116"/>
    <mergeCell ref="B117:I117"/>
    <mergeCell ref="B118:I118"/>
    <mergeCell ref="A119:I119"/>
    <mergeCell ref="A120:J120"/>
    <mergeCell ref="A121:J121"/>
    <mergeCell ref="A122:I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A138:I138"/>
    <mergeCell ref="A139:J139"/>
    <mergeCell ref="A140:J140"/>
    <mergeCell ref="B141:I141"/>
    <mergeCell ref="B142:I142"/>
    <mergeCell ref="A143:J143"/>
    <mergeCell ref="A144:J144"/>
    <mergeCell ref="B145:I145"/>
    <mergeCell ref="B146:I146"/>
    <mergeCell ref="B147:I147"/>
    <mergeCell ref="B148:I148"/>
    <mergeCell ref="A149:I149"/>
    <mergeCell ref="A150:J150"/>
    <mergeCell ref="A151:J151"/>
    <mergeCell ref="A152:J152"/>
    <mergeCell ref="A153:J153"/>
    <mergeCell ref="B154:H154"/>
    <mergeCell ref="A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A167:I167"/>
    <mergeCell ref="A168:J168"/>
    <mergeCell ref="A169:J169"/>
    <mergeCell ref="A170:J170"/>
    <mergeCell ref="A171:I171"/>
    <mergeCell ref="B172:I172"/>
    <mergeCell ref="B173:I173"/>
    <mergeCell ref="B174:I174"/>
    <mergeCell ref="B175:I175"/>
    <mergeCell ref="B176:I176"/>
    <mergeCell ref="A177:I177"/>
    <mergeCell ref="B178:I178"/>
    <mergeCell ref="A179:I179"/>
    <mergeCell ref="A180:H180"/>
    <mergeCell ref="I180:J180"/>
    <mergeCell ref="A181:J181"/>
    <mergeCell ref="A182:H182"/>
    <mergeCell ref="I182:J182"/>
    <mergeCell ref="A183:J183"/>
    <mergeCell ref="A184:H184"/>
    <mergeCell ref="I184:J184"/>
    <mergeCell ref="A185:J185"/>
    <mergeCell ref="A186:J186"/>
    <mergeCell ref="A187:F187"/>
    <mergeCell ref="G187:J187"/>
    <mergeCell ref="A188:F188"/>
    <mergeCell ref="G188:J188"/>
  </mergeCells>
  <hyperlinks>
    <hyperlink ref="A58" r:id="rId1" display=" https://www.comprasgovernamentais.gov.br/index.php/cadernos-tecnicos-e-valores-limites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8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6.79"/>
    <col collapsed="false" customWidth="false" hidden="false" outlineLevel="0" max="5" min="3" style="0" width="11.52"/>
    <col collapsed="false" customWidth="true" hidden="false" outlineLevel="0" max="6" min="6" style="0" width="13.22"/>
    <col collapsed="false" customWidth="true" hidden="false" outlineLevel="0" max="7" min="7" style="0" width="14.33"/>
    <col collapsed="false" customWidth="false" hidden="false" outlineLevel="0" max="1025" min="8" style="0" width="11.52"/>
  </cols>
  <sheetData>
    <row r="1" customFormat="false" ht="84.25" hidden="false" customHeight="false" outlineLevel="0" collapsed="false">
      <c r="A1" s="158" t="s">
        <v>229</v>
      </c>
      <c r="B1" s="159" t="s">
        <v>230</v>
      </c>
      <c r="C1" s="159" t="s">
        <v>231</v>
      </c>
      <c r="D1" s="159" t="s">
        <v>232</v>
      </c>
      <c r="E1" s="159" t="s">
        <v>233</v>
      </c>
      <c r="F1" s="159" t="s">
        <v>234</v>
      </c>
      <c r="G1" s="159" t="s">
        <v>235</v>
      </c>
    </row>
    <row r="2" customFormat="false" ht="31.45" hidden="false" customHeight="true" outlineLevel="0" collapsed="false">
      <c r="A2" s="160" t="n">
        <v>1</v>
      </c>
      <c r="B2" s="161" t="s">
        <v>236</v>
      </c>
      <c r="C2" s="162" t="s">
        <v>237</v>
      </c>
      <c r="D2" s="162" t="n">
        <v>4</v>
      </c>
      <c r="E2" s="163" t="n">
        <v>4131.99</v>
      </c>
      <c r="F2" s="163" t="n">
        <f aca="false">E2*D2</f>
        <v>16527.96</v>
      </c>
      <c r="G2" s="164" t="n">
        <f aca="false">F2*12</f>
        <v>198335.52</v>
      </c>
    </row>
    <row r="3" customFormat="false" ht="34.45" hidden="false" customHeight="true" outlineLevel="0" collapsed="false">
      <c r="A3" s="160"/>
      <c r="B3" s="161"/>
      <c r="C3" s="162"/>
      <c r="D3" s="165" t="n">
        <v>1</v>
      </c>
      <c r="E3" s="166" t="n">
        <v>5352.07</v>
      </c>
      <c r="F3" s="166" t="n">
        <v>5352.07</v>
      </c>
      <c r="G3" s="167" t="n">
        <f aca="false">F3*12</f>
        <v>64224.84</v>
      </c>
    </row>
    <row r="4" customFormat="false" ht="61.45" hidden="false" customHeight="false" outlineLevel="0" collapsed="false">
      <c r="A4" s="160"/>
      <c r="B4" s="168" t="s">
        <v>238</v>
      </c>
      <c r="C4" s="162" t="s">
        <v>237</v>
      </c>
      <c r="D4" s="162" t="n">
        <v>2</v>
      </c>
      <c r="E4" s="163" t="n">
        <v>4131.99</v>
      </c>
      <c r="F4" s="163" t="n">
        <f aca="false">E4*D4</f>
        <v>8263.98</v>
      </c>
      <c r="G4" s="164" t="n">
        <f aca="false">F4*12</f>
        <v>99167.76</v>
      </c>
    </row>
    <row r="5" customFormat="false" ht="85.45" hidden="false" customHeight="false" outlineLevel="0" collapsed="false">
      <c r="A5" s="160"/>
      <c r="B5" s="168" t="s">
        <v>239</v>
      </c>
      <c r="C5" s="162" t="s">
        <v>237</v>
      </c>
      <c r="D5" s="162" t="n">
        <v>2</v>
      </c>
      <c r="E5" s="166" t="n">
        <v>5352.07</v>
      </c>
      <c r="F5" s="166" t="n">
        <f aca="false">E5*D5</f>
        <v>10704.14</v>
      </c>
      <c r="G5" s="167" t="n">
        <f aca="false">F5*12</f>
        <v>128449.68</v>
      </c>
    </row>
    <row r="6" customFormat="false" ht="61.45" hidden="false" customHeight="false" outlineLevel="0" collapsed="false">
      <c r="A6" s="160"/>
      <c r="B6" s="168" t="s">
        <v>240</v>
      </c>
      <c r="C6" s="165" t="s">
        <v>237</v>
      </c>
      <c r="D6" s="165" t="n">
        <v>1</v>
      </c>
      <c r="E6" s="166" t="n">
        <v>5352.07</v>
      </c>
      <c r="F6" s="166" t="n">
        <v>5352.07</v>
      </c>
      <c r="G6" s="167" t="n">
        <f aca="false">F6*12</f>
        <v>64224.84</v>
      </c>
    </row>
    <row r="7" customFormat="false" ht="61.45" hidden="false" customHeight="false" outlineLevel="0" collapsed="false">
      <c r="A7" s="160"/>
      <c r="B7" s="168" t="s">
        <v>241</v>
      </c>
      <c r="C7" s="165" t="s">
        <v>237</v>
      </c>
      <c r="D7" s="165" t="n">
        <v>1</v>
      </c>
      <c r="E7" s="166" t="n">
        <v>5352.07</v>
      </c>
      <c r="F7" s="166" t="n">
        <v>5352.07</v>
      </c>
      <c r="G7" s="167" t="n">
        <f aca="false">F7*12</f>
        <v>64224.84</v>
      </c>
    </row>
    <row r="8" customFormat="false" ht="61.45" hidden="false" customHeight="false" outlineLevel="0" collapsed="false">
      <c r="A8" s="160"/>
      <c r="B8" s="168" t="s">
        <v>242</v>
      </c>
      <c r="C8" s="165" t="s">
        <v>237</v>
      </c>
      <c r="D8" s="165" t="n">
        <v>1</v>
      </c>
      <c r="E8" s="166" t="n">
        <v>5352.07</v>
      </c>
      <c r="F8" s="166" t="n">
        <v>5352.07</v>
      </c>
      <c r="G8" s="167" t="n">
        <f aca="false">F8*12</f>
        <v>64224.84</v>
      </c>
    </row>
    <row r="9" customFormat="false" ht="61.45" hidden="false" customHeight="false" outlineLevel="0" collapsed="false">
      <c r="A9" s="160"/>
      <c r="B9" s="168" t="s">
        <v>243</v>
      </c>
      <c r="C9" s="165" t="s">
        <v>237</v>
      </c>
      <c r="D9" s="169" t="s">
        <v>244</v>
      </c>
      <c r="E9" s="166" t="n">
        <v>5352.07</v>
      </c>
      <c r="F9" s="166" t="n">
        <v>5352.07</v>
      </c>
      <c r="G9" s="167" t="n">
        <f aca="false">F9*12</f>
        <v>64224.84</v>
      </c>
    </row>
    <row r="10" customFormat="false" ht="12.8" hidden="false" customHeight="false" outlineLevel="0" collapsed="false">
      <c r="A10" s="170" t="s">
        <v>245</v>
      </c>
      <c r="B10" s="170"/>
      <c r="C10" s="170"/>
      <c r="D10" s="170"/>
      <c r="E10" s="170"/>
      <c r="F10" s="166" t="n">
        <f aca="false">SUM(F2:F9)</f>
        <v>62256.43</v>
      </c>
      <c r="G10" s="167" t="n">
        <f aca="false">SUM(G2:G9)</f>
        <v>747077.16</v>
      </c>
    </row>
  </sheetData>
  <mergeCells count="4">
    <mergeCell ref="A2:A9"/>
    <mergeCell ref="B2:B3"/>
    <mergeCell ref="C2:C3"/>
    <mergeCell ref="A10:E10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45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662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2020-03-27T10:50:33Z</dcterms:created>
  <dc:creator/>
  <dc:description/>
  <dc:language>pt-BR</dc:language>
  <cp:lastModifiedBy/>
  <dcterms:modified xsi:type="dcterms:W3CDTF">2020-06-04T15:05:15Z</dcterms:modified>
  <cp:revision>24</cp:revision>
  <dc:subject/>
  <dc:title/>
</cp:coreProperties>
</file>